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00"/>
  </bookViews>
  <sheets>
    <sheet name="start" sheetId="8" r:id="rId1"/>
    <sheet name="dekrety" sheetId="1" r:id="rId2"/>
    <sheet name="TA" sheetId="14" r:id="rId3"/>
    <sheet name="LP" sheetId="15" r:id="rId4"/>
    <sheet name="RMK" sheetId="16" r:id="rId5"/>
    <sheet name="zapisy" sheetId="10" r:id="rId6"/>
    <sheet name="ZOiS" sheetId="7" r:id="rId7"/>
    <sheet name="bilans" sheetId="11" r:id="rId8"/>
    <sheet name="RZiS" sheetId="12" r:id="rId9"/>
    <sheet name="plan kont" sheetId="6" r:id="rId10"/>
    <sheet name="konfiguracja" sheetId="13" r:id="rId11"/>
  </sheets>
  <definedNames>
    <definedName name="_xlnm._FilterDatabase" localSheetId="1" hidden="1">dekrety!$B$2:$G$116</definedName>
    <definedName name="_xlnm._FilterDatabase" localSheetId="5" hidden="1">zapisy!$B$4:$G$115</definedName>
    <definedName name="Atrybut">RZiS!$E$6:$E$54</definedName>
    <definedName name="atrybutA">bilans!$H$6:$H$93</definedName>
    <definedName name="AtrybutP">bilans!$H$97:$H$153</definedName>
    <definedName name="lista">'plan kont'!$B$3:$B$119</definedName>
    <definedName name="miesiac">konfiguracja!$AW$6:$AW$17</definedName>
    <definedName name="Rzad">konfiguracja!$AT$6:$AT$7</definedName>
    <definedName name="Saldo">konfiguracja!$AX$6:$AX$9</definedName>
    <definedName name="wariant">konfiguracja!$AU$6:$AU$7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4" i="1" l="1"/>
  <c r="L12" i="13" l="1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6" i="13"/>
  <c r="L87" i="13"/>
  <c r="L88" i="13"/>
  <c r="L89" i="13"/>
  <c r="L90" i="13"/>
  <c r="L91" i="13"/>
  <c r="L92" i="13"/>
  <c r="L93" i="13"/>
  <c r="L94" i="13"/>
  <c r="L95" i="13"/>
  <c r="L96" i="13"/>
  <c r="L97" i="13"/>
  <c r="L98" i="13"/>
  <c r="L99" i="13"/>
  <c r="L100" i="13"/>
  <c r="L101" i="13"/>
  <c r="L102" i="13"/>
  <c r="L103" i="13"/>
  <c r="L104" i="13"/>
  <c r="L105" i="13"/>
  <c r="L106" i="13"/>
  <c r="L107" i="13"/>
  <c r="L108" i="13"/>
  <c r="L109" i="13"/>
  <c r="L110" i="13"/>
  <c r="L111" i="13"/>
  <c r="L112" i="13"/>
  <c r="L113" i="13"/>
  <c r="L114" i="13"/>
  <c r="L115" i="13"/>
  <c r="L116" i="13"/>
  <c r="L117" i="13"/>
  <c r="L118" i="13"/>
  <c r="L119" i="13"/>
  <c r="L120" i="13"/>
  <c r="L121" i="13"/>
  <c r="L122" i="13"/>
  <c r="L123" i="13"/>
  <c r="L124" i="13"/>
  <c r="L125" i="13"/>
  <c r="L126" i="13"/>
  <c r="L127" i="13"/>
  <c r="L128" i="13"/>
  <c r="L129" i="13"/>
  <c r="L130" i="13"/>
  <c r="L131" i="13"/>
  <c r="L132" i="13"/>
  <c r="L133" i="13"/>
  <c r="L134" i="13"/>
  <c r="L135" i="13"/>
  <c r="L136" i="13"/>
  <c r="L137" i="13"/>
  <c r="L138" i="13"/>
  <c r="L139" i="13"/>
  <c r="L140" i="13"/>
  <c r="L141" i="13"/>
  <c r="L142" i="13"/>
  <c r="L143" i="13"/>
  <c r="L144" i="13"/>
  <c r="L145" i="13"/>
  <c r="L146" i="13"/>
  <c r="L147" i="13"/>
  <c r="L148" i="13"/>
  <c r="L149" i="13"/>
  <c r="L150" i="13"/>
  <c r="L151" i="13"/>
  <c r="L152" i="13"/>
  <c r="L153" i="13"/>
  <c r="L154" i="13"/>
  <c r="L155" i="13"/>
  <c r="L156" i="13"/>
  <c r="L157" i="13"/>
  <c r="L158" i="13"/>
  <c r="L159" i="13"/>
  <c r="L160" i="13"/>
  <c r="L161" i="13"/>
  <c r="L162" i="13"/>
  <c r="L163" i="13"/>
  <c r="L164" i="13"/>
  <c r="L165" i="13"/>
  <c r="L166" i="13"/>
  <c r="L167" i="13"/>
  <c r="L168" i="13"/>
  <c r="L169" i="13"/>
  <c r="L170" i="13"/>
  <c r="L171" i="13"/>
  <c r="L172" i="13"/>
  <c r="L173" i="13"/>
  <c r="L174" i="13"/>
  <c r="L175" i="13"/>
  <c r="L176" i="13"/>
  <c r="L177" i="13"/>
  <c r="L178" i="13"/>
  <c r="L179" i="13"/>
  <c r="L180" i="13"/>
  <c r="L181" i="13"/>
  <c r="L182" i="13"/>
  <c r="L183" i="13"/>
  <c r="L184" i="13"/>
  <c r="L185" i="13"/>
  <c r="L186" i="13"/>
  <c r="L187" i="13"/>
  <c r="L188" i="13"/>
  <c r="L189" i="13"/>
  <c r="L190" i="13"/>
  <c r="L191" i="13"/>
  <c r="L192" i="13"/>
  <c r="L193" i="13"/>
  <c r="L194" i="13"/>
  <c r="L195" i="13"/>
  <c r="L196" i="13"/>
  <c r="L197" i="13"/>
  <c r="L198" i="13"/>
  <c r="L199" i="13"/>
  <c r="L200" i="13"/>
  <c r="L201" i="13"/>
  <c r="L202" i="13"/>
  <c r="L203" i="13"/>
  <c r="L204" i="13"/>
  <c r="L205" i="13"/>
  <c r="L206" i="13"/>
  <c r="L207" i="13"/>
  <c r="L208" i="13"/>
  <c r="L209" i="13"/>
  <c r="L210" i="13"/>
  <c r="L211" i="13"/>
  <c r="L212" i="13"/>
  <c r="L213" i="13"/>
  <c r="L214" i="13"/>
  <c r="L215" i="13"/>
  <c r="L216" i="13"/>
  <c r="L217" i="13"/>
  <c r="L218" i="13"/>
  <c r="L219" i="13"/>
  <c r="L220" i="13"/>
  <c r="L221" i="13"/>
  <c r="L222" i="13"/>
  <c r="L223" i="13"/>
  <c r="L224" i="13"/>
  <c r="L225" i="13"/>
  <c r="L226" i="13"/>
  <c r="L227" i="13"/>
  <c r="L228" i="13"/>
  <c r="L229" i="13"/>
  <c r="L230" i="13"/>
  <c r="L231" i="13"/>
  <c r="L232" i="13"/>
  <c r="L233" i="13"/>
  <c r="L234" i="13"/>
  <c r="L235" i="13"/>
  <c r="L236" i="13"/>
  <c r="L237" i="13"/>
  <c r="L238" i="13"/>
  <c r="L239" i="13"/>
  <c r="L240" i="13"/>
  <c r="L241" i="13"/>
  <c r="L242" i="13"/>
  <c r="L243" i="13"/>
  <c r="L244" i="13"/>
  <c r="L245" i="13"/>
  <c r="L246" i="13"/>
  <c r="L247" i="13"/>
  <c r="L248" i="13"/>
  <c r="L249" i="13"/>
  <c r="L250" i="13"/>
  <c r="L251" i="13"/>
  <c r="L252" i="13"/>
  <c r="L253" i="13"/>
  <c r="L254" i="13"/>
  <c r="L255" i="13"/>
  <c r="L256" i="13"/>
  <c r="L257" i="13"/>
  <c r="L258" i="13"/>
  <c r="L259" i="13"/>
  <c r="L260" i="13"/>
  <c r="L261" i="13"/>
  <c r="L262" i="13"/>
  <c r="L263" i="13"/>
  <c r="L264" i="13"/>
  <c r="L265" i="13"/>
  <c r="L266" i="13"/>
  <c r="L267" i="13"/>
  <c r="L268" i="13"/>
  <c r="L269" i="13"/>
  <c r="L270" i="13"/>
  <c r="L271" i="13"/>
  <c r="L272" i="13"/>
  <c r="L273" i="13"/>
  <c r="L274" i="13"/>
  <c r="L275" i="13"/>
  <c r="L276" i="13"/>
  <c r="L277" i="13"/>
  <c r="L278" i="13"/>
  <c r="L279" i="13"/>
  <c r="L280" i="13"/>
  <c r="L281" i="13"/>
  <c r="L282" i="13"/>
  <c r="L283" i="13"/>
  <c r="L284" i="13"/>
  <c r="L285" i="13"/>
  <c r="L286" i="13"/>
  <c r="L287" i="13"/>
  <c r="L288" i="13"/>
  <c r="L289" i="13"/>
  <c r="L290" i="13"/>
  <c r="L291" i="13"/>
  <c r="L292" i="13"/>
  <c r="L293" i="13"/>
  <c r="L294" i="13"/>
  <c r="L295" i="13"/>
  <c r="L296" i="13"/>
  <c r="L297" i="13"/>
  <c r="L298" i="13"/>
  <c r="L299" i="13"/>
  <c r="L300" i="13"/>
  <c r="L301" i="13"/>
  <c r="L302" i="13"/>
  <c r="L303" i="13"/>
  <c r="L304" i="13"/>
  <c r="L305" i="13"/>
  <c r="L306" i="13"/>
  <c r="L307" i="13"/>
  <c r="L308" i="13"/>
  <c r="L309" i="13"/>
  <c r="L310" i="13"/>
  <c r="L311" i="13"/>
  <c r="L312" i="13"/>
  <c r="L313" i="13"/>
  <c r="L314" i="13"/>
  <c r="L315" i="13"/>
  <c r="L316" i="13"/>
  <c r="L317" i="13"/>
  <c r="L318" i="13"/>
  <c r="L319" i="13"/>
  <c r="L320" i="13"/>
  <c r="L321" i="13"/>
  <c r="L322" i="13"/>
  <c r="L323" i="13"/>
  <c r="L324" i="13"/>
  <c r="L325" i="13"/>
  <c r="L326" i="13"/>
  <c r="L327" i="13"/>
  <c r="L328" i="13"/>
  <c r="L329" i="13"/>
  <c r="L330" i="13"/>
  <c r="L331" i="13"/>
  <c r="L332" i="13"/>
  <c r="L333" i="13"/>
  <c r="L334" i="13"/>
  <c r="L335" i="13"/>
  <c r="L336" i="13"/>
  <c r="L337" i="13"/>
  <c r="L338" i="13"/>
  <c r="L339" i="13"/>
  <c r="L340" i="13"/>
  <c r="L341" i="13"/>
  <c r="L342" i="13"/>
  <c r="L343" i="13"/>
  <c r="L344" i="13"/>
  <c r="L345" i="13"/>
  <c r="L346" i="13"/>
  <c r="L347" i="13"/>
  <c r="L348" i="13"/>
  <c r="L349" i="13"/>
  <c r="L350" i="13"/>
  <c r="L351" i="13"/>
  <c r="L352" i="13"/>
  <c r="L353" i="13"/>
  <c r="L354" i="13"/>
  <c r="L355" i="13"/>
  <c r="L356" i="13"/>
  <c r="L357" i="13"/>
  <c r="L358" i="13"/>
  <c r="L359" i="13"/>
  <c r="L360" i="13"/>
  <c r="L361" i="13"/>
  <c r="L362" i="13"/>
  <c r="L363" i="13"/>
  <c r="L364" i="13"/>
  <c r="L365" i="13"/>
  <c r="L366" i="13"/>
  <c r="L367" i="13"/>
  <c r="L368" i="13"/>
  <c r="L369" i="13"/>
  <c r="L370" i="13"/>
  <c r="L371" i="13"/>
  <c r="L372" i="13"/>
  <c r="L373" i="13"/>
  <c r="L374" i="13"/>
  <c r="L375" i="13"/>
  <c r="L376" i="13"/>
  <c r="L377" i="13"/>
  <c r="L378" i="13"/>
  <c r="L379" i="13"/>
  <c r="L380" i="13"/>
  <c r="L381" i="13"/>
  <c r="L382" i="13"/>
  <c r="L383" i="13"/>
  <c r="L384" i="13"/>
  <c r="L385" i="13"/>
  <c r="L386" i="13"/>
  <c r="L387" i="13"/>
  <c r="L388" i="13"/>
  <c r="L389" i="13"/>
  <c r="L390" i="13"/>
  <c r="L391" i="13"/>
  <c r="L392" i="13"/>
  <c r="L393" i="13"/>
  <c r="L394" i="13"/>
  <c r="L395" i="13"/>
  <c r="L396" i="13"/>
  <c r="L397" i="13"/>
  <c r="L398" i="13"/>
  <c r="L399" i="13"/>
  <c r="L400" i="13"/>
  <c r="L401" i="13"/>
  <c r="L402" i="13"/>
  <c r="L403" i="13"/>
  <c r="L404" i="13"/>
  <c r="L405" i="13"/>
  <c r="L406" i="13"/>
  <c r="L407" i="13"/>
  <c r="L408" i="13"/>
  <c r="L409" i="13"/>
  <c r="L410" i="13"/>
  <c r="L411" i="13"/>
  <c r="L412" i="13"/>
  <c r="L413" i="13"/>
  <c r="L414" i="13"/>
  <c r="L415" i="13"/>
  <c r="L416" i="13"/>
  <c r="L417" i="13"/>
  <c r="L418" i="13"/>
  <c r="L419" i="13"/>
  <c r="L420" i="13"/>
  <c r="L421" i="13"/>
  <c r="L422" i="13"/>
  <c r="L423" i="13"/>
  <c r="L424" i="13"/>
  <c r="L425" i="13"/>
  <c r="L426" i="13"/>
  <c r="L427" i="13"/>
  <c r="L428" i="13"/>
  <c r="L429" i="13"/>
  <c r="L430" i="13"/>
  <c r="L431" i="13"/>
  <c r="L432" i="13"/>
  <c r="L433" i="13"/>
  <c r="L434" i="13"/>
  <c r="L435" i="13"/>
  <c r="L436" i="13"/>
  <c r="L437" i="13"/>
  <c r="L438" i="13"/>
  <c r="L439" i="13"/>
  <c r="L440" i="13"/>
  <c r="L441" i="13"/>
  <c r="L442" i="13"/>
  <c r="L443" i="13"/>
  <c r="L444" i="13"/>
  <c r="L445" i="13"/>
  <c r="L446" i="13"/>
  <c r="L447" i="13"/>
  <c r="L448" i="13"/>
  <c r="L449" i="13"/>
  <c r="L450" i="13"/>
  <c r="L451" i="13"/>
  <c r="L452" i="13"/>
  <c r="L453" i="13"/>
  <c r="L454" i="13"/>
  <c r="L455" i="13"/>
  <c r="L456" i="13"/>
  <c r="L457" i="13"/>
  <c r="L458" i="13"/>
  <c r="L459" i="13"/>
  <c r="L460" i="13"/>
  <c r="L461" i="13"/>
  <c r="L462" i="13"/>
  <c r="L463" i="13"/>
  <c r="L464" i="13"/>
  <c r="L465" i="13"/>
  <c r="L466" i="13"/>
  <c r="L467" i="13"/>
  <c r="L468" i="13"/>
  <c r="L469" i="13"/>
  <c r="L470" i="13"/>
  <c r="L471" i="13"/>
  <c r="L472" i="13"/>
  <c r="L473" i="13"/>
  <c r="L474" i="13"/>
  <c r="L475" i="13"/>
  <c r="L476" i="13"/>
  <c r="L477" i="13"/>
  <c r="L478" i="13"/>
  <c r="L479" i="13"/>
  <c r="L480" i="13"/>
  <c r="L481" i="13"/>
  <c r="L482" i="13"/>
  <c r="L483" i="13"/>
  <c r="L484" i="13"/>
  <c r="L485" i="13"/>
  <c r="L486" i="13"/>
  <c r="L487" i="13"/>
  <c r="L488" i="13"/>
  <c r="L489" i="13"/>
  <c r="L490" i="13"/>
  <c r="L491" i="13"/>
  <c r="L492" i="13"/>
  <c r="L493" i="13"/>
  <c r="L494" i="13"/>
  <c r="L495" i="13"/>
  <c r="L496" i="13"/>
  <c r="L497" i="13"/>
  <c r="L498" i="13"/>
  <c r="L499" i="13"/>
  <c r="L500" i="13"/>
  <c r="L501" i="13"/>
  <c r="L502" i="13"/>
  <c r="L503" i="13"/>
  <c r="L504" i="13"/>
  <c r="L505" i="13"/>
  <c r="L506" i="13"/>
  <c r="L507" i="13"/>
  <c r="L508" i="13"/>
  <c r="L509" i="13"/>
  <c r="L510" i="13"/>
  <c r="L511" i="13"/>
  <c r="L512" i="13"/>
  <c r="L513" i="13"/>
  <c r="L514" i="13"/>
  <c r="L515" i="13"/>
  <c r="L516" i="13"/>
  <c r="L517" i="13"/>
  <c r="L518" i="13"/>
  <c r="L519" i="13"/>
  <c r="L520" i="13"/>
  <c r="L521" i="13"/>
  <c r="L522" i="13"/>
  <c r="L523" i="13"/>
  <c r="L524" i="13"/>
  <c r="L525" i="13"/>
  <c r="L526" i="13"/>
  <c r="L527" i="13"/>
  <c r="L528" i="13"/>
  <c r="L529" i="13"/>
  <c r="L530" i="13"/>
  <c r="L531" i="13"/>
  <c r="L532" i="13"/>
  <c r="L533" i="13"/>
  <c r="L534" i="13"/>
  <c r="L535" i="13"/>
  <c r="L536" i="13"/>
  <c r="L537" i="13"/>
  <c r="L538" i="13"/>
  <c r="L539" i="13"/>
  <c r="L540" i="13"/>
  <c r="L541" i="13"/>
  <c r="L542" i="13"/>
  <c r="L543" i="13"/>
  <c r="L544" i="13"/>
  <c r="L545" i="13"/>
  <c r="L546" i="13"/>
  <c r="L547" i="13"/>
  <c r="L548" i="13"/>
  <c r="L549" i="13"/>
  <c r="L550" i="13"/>
  <c r="L551" i="13"/>
  <c r="L552" i="13"/>
  <c r="L553" i="13"/>
  <c r="L554" i="13"/>
  <c r="L555" i="13"/>
  <c r="L556" i="13"/>
  <c r="L557" i="13"/>
  <c r="L558" i="13"/>
  <c r="L559" i="13"/>
  <c r="L560" i="13"/>
  <c r="L561" i="13"/>
  <c r="L562" i="13"/>
  <c r="L563" i="13"/>
  <c r="L564" i="13"/>
  <c r="L565" i="13"/>
  <c r="L566" i="13"/>
  <c r="L567" i="13"/>
  <c r="L568" i="13"/>
  <c r="L569" i="13"/>
  <c r="L570" i="13"/>
  <c r="L571" i="13"/>
  <c r="L572" i="13"/>
  <c r="L573" i="13"/>
  <c r="L574" i="13"/>
  <c r="L575" i="13"/>
  <c r="L576" i="13"/>
  <c r="L577" i="13"/>
  <c r="L578" i="13"/>
  <c r="L579" i="13"/>
  <c r="L580" i="13"/>
  <c r="L581" i="13"/>
  <c r="L582" i="13"/>
  <c r="L583" i="13"/>
  <c r="L584" i="13"/>
  <c r="L585" i="13"/>
  <c r="L586" i="13"/>
  <c r="L587" i="13"/>
  <c r="L588" i="13"/>
  <c r="L589" i="13"/>
  <c r="L590" i="13"/>
  <c r="L591" i="13"/>
  <c r="L592" i="13"/>
  <c r="L593" i="13"/>
  <c r="L594" i="13"/>
  <c r="L595" i="13"/>
  <c r="L596" i="13"/>
  <c r="L597" i="13"/>
  <c r="L598" i="13"/>
  <c r="L599" i="13"/>
  <c r="L600" i="13"/>
  <c r="L601" i="13"/>
  <c r="L602" i="13"/>
  <c r="L603" i="13"/>
  <c r="L604" i="13"/>
  <c r="L605" i="13"/>
  <c r="L606" i="13"/>
  <c r="L607" i="13"/>
  <c r="L608" i="13"/>
  <c r="L609" i="13"/>
  <c r="L610" i="13"/>
  <c r="L611" i="13"/>
  <c r="L612" i="13"/>
  <c r="L613" i="13"/>
  <c r="L614" i="13"/>
  <c r="L615" i="13"/>
  <c r="L616" i="13"/>
  <c r="L617" i="13"/>
  <c r="L618" i="13"/>
  <c r="L619" i="13"/>
  <c r="L620" i="13"/>
  <c r="L621" i="13"/>
  <c r="L622" i="13"/>
  <c r="L623" i="13"/>
  <c r="L624" i="13"/>
  <c r="L625" i="13"/>
  <c r="L626" i="13"/>
  <c r="L627" i="13"/>
  <c r="L628" i="13"/>
  <c r="L629" i="13"/>
  <c r="L630" i="13"/>
  <c r="L631" i="13"/>
  <c r="L632" i="13"/>
  <c r="L633" i="13"/>
  <c r="L634" i="13"/>
  <c r="L635" i="13"/>
  <c r="L636" i="13"/>
  <c r="L637" i="13"/>
  <c r="L638" i="13"/>
  <c r="L639" i="13"/>
  <c r="L640" i="13"/>
  <c r="L641" i="13"/>
  <c r="L642" i="13"/>
  <c r="L643" i="13"/>
  <c r="L644" i="13"/>
  <c r="L645" i="13"/>
  <c r="L646" i="13"/>
  <c r="L647" i="13"/>
  <c r="L648" i="13"/>
  <c r="L649" i="13"/>
  <c r="L650" i="13"/>
  <c r="L651" i="13"/>
  <c r="L652" i="13"/>
  <c r="L653" i="13"/>
  <c r="L654" i="13"/>
  <c r="L655" i="13"/>
  <c r="L656" i="13"/>
  <c r="L657" i="13"/>
  <c r="L658" i="13"/>
  <c r="L659" i="13"/>
  <c r="L660" i="13"/>
  <c r="L661" i="13"/>
  <c r="L662" i="13"/>
  <c r="L663" i="13"/>
  <c r="L664" i="13"/>
  <c r="L665" i="13"/>
  <c r="L666" i="13"/>
  <c r="L667" i="13"/>
  <c r="L668" i="13"/>
  <c r="L669" i="13"/>
  <c r="L670" i="13"/>
  <c r="L671" i="13"/>
  <c r="L672" i="13"/>
  <c r="L673" i="13"/>
  <c r="L674" i="13"/>
  <c r="L675" i="13"/>
  <c r="L676" i="13"/>
  <c r="L677" i="13"/>
  <c r="L678" i="13"/>
  <c r="L679" i="13"/>
  <c r="L680" i="13"/>
  <c r="L681" i="13"/>
  <c r="L682" i="13"/>
  <c r="L683" i="13"/>
  <c r="L684" i="13"/>
  <c r="L685" i="13"/>
  <c r="L686" i="13"/>
  <c r="L687" i="13"/>
  <c r="L688" i="13"/>
  <c r="L689" i="13"/>
  <c r="L690" i="13"/>
  <c r="L691" i="13"/>
  <c r="L692" i="13"/>
  <c r="L693" i="13"/>
  <c r="L694" i="13"/>
  <c r="L695" i="13"/>
  <c r="L696" i="13"/>
  <c r="L697" i="13"/>
  <c r="L698" i="13"/>
  <c r="L699" i="13"/>
  <c r="L700" i="13"/>
  <c r="L701" i="13"/>
  <c r="L702" i="13"/>
  <c r="L703" i="13"/>
  <c r="L704" i="13"/>
  <c r="L705" i="13"/>
  <c r="L706" i="13"/>
  <c r="L707" i="13"/>
  <c r="L708" i="13"/>
  <c r="L709" i="13"/>
  <c r="L710" i="13"/>
  <c r="L711" i="13"/>
  <c r="L712" i="13"/>
  <c r="L713" i="13"/>
  <c r="L714" i="13"/>
  <c r="L715" i="13"/>
  <c r="L716" i="13"/>
  <c r="L717" i="13"/>
  <c r="L718" i="13"/>
  <c r="L719" i="13"/>
  <c r="L720" i="13"/>
  <c r="L721" i="13"/>
  <c r="L722" i="13"/>
  <c r="L723" i="13"/>
  <c r="L724" i="13"/>
  <c r="L725" i="13"/>
  <c r="L726" i="13"/>
  <c r="L727" i="13"/>
  <c r="L728" i="13"/>
  <c r="L729" i="13"/>
  <c r="L730" i="13"/>
  <c r="L731" i="13"/>
  <c r="L732" i="13"/>
  <c r="L733" i="13"/>
  <c r="L734" i="13"/>
  <c r="L735" i="13"/>
  <c r="L736" i="13"/>
  <c r="L737" i="13"/>
  <c r="L738" i="13"/>
  <c r="L739" i="13"/>
  <c r="L740" i="13"/>
  <c r="L741" i="13"/>
  <c r="L742" i="13"/>
  <c r="L743" i="13"/>
  <c r="L744" i="13"/>
  <c r="L745" i="13"/>
  <c r="L746" i="13"/>
  <c r="L747" i="13"/>
  <c r="L748" i="13"/>
  <c r="L749" i="13"/>
  <c r="L750" i="13"/>
  <c r="L751" i="13"/>
  <c r="L752" i="13"/>
  <c r="L753" i="13"/>
  <c r="L754" i="13"/>
  <c r="L755" i="13"/>
  <c r="L756" i="13"/>
  <c r="L757" i="13"/>
  <c r="L758" i="13"/>
  <c r="L759" i="13"/>
  <c r="L760" i="13"/>
  <c r="L761" i="13"/>
  <c r="L762" i="13"/>
  <c r="L763" i="13"/>
  <c r="L764" i="13"/>
  <c r="L765" i="13"/>
  <c r="L766" i="13"/>
  <c r="L767" i="13"/>
  <c r="L768" i="13"/>
  <c r="L769" i="13"/>
  <c r="L770" i="13"/>
  <c r="L771" i="13"/>
  <c r="L772" i="13"/>
  <c r="L773" i="13"/>
  <c r="L774" i="13"/>
  <c r="L775" i="13"/>
  <c r="L776" i="13"/>
  <c r="L777" i="13"/>
  <c r="L778" i="13"/>
  <c r="L779" i="13"/>
  <c r="L780" i="13"/>
  <c r="L781" i="13"/>
  <c r="L782" i="13"/>
  <c r="L783" i="13"/>
  <c r="L784" i="13"/>
  <c r="L785" i="13"/>
  <c r="L786" i="13"/>
  <c r="L787" i="13"/>
  <c r="L788" i="13"/>
  <c r="L789" i="13"/>
  <c r="L790" i="13"/>
  <c r="L791" i="13"/>
  <c r="L792" i="13"/>
  <c r="L793" i="13"/>
  <c r="L794" i="13"/>
  <c r="L795" i="13"/>
  <c r="L796" i="13"/>
  <c r="L797" i="13"/>
  <c r="L798" i="13"/>
  <c r="L799" i="13"/>
  <c r="L800" i="13"/>
  <c r="L801" i="13"/>
  <c r="L802" i="13"/>
  <c r="L803" i="13"/>
  <c r="L804" i="13"/>
  <c r="L805" i="13"/>
  <c r="L806" i="13"/>
  <c r="L807" i="13"/>
  <c r="L808" i="13"/>
  <c r="L809" i="13"/>
  <c r="L810" i="13"/>
  <c r="L811" i="13"/>
  <c r="L812" i="13"/>
  <c r="L813" i="13"/>
  <c r="L814" i="13"/>
  <c r="L815" i="13"/>
  <c r="L816" i="13"/>
  <c r="L817" i="13"/>
  <c r="L818" i="13"/>
  <c r="L819" i="13"/>
  <c r="L820" i="13"/>
  <c r="L821" i="13"/>
  <c r="L822" i="13"/>
  <c r="L823" i="13"/>
  <c r="L824" i="13"/>
  <c r="L825" i="13"/>
  <c r="L826" i="13"/>
  <c r="L827" i="13"/>
  <c r="L828" i="13"/>
  <c r="L829" i="13"/>
  <c r="L830" i="13"/>
  <c r="L831" i="13"/>
  <c r="L832" i="13"/>
  <c r="L833" i="13"/>
  <c r="L834" i="13"/>
  <c r="L835" i="13"/>
  <c r="L836" i="13"/>
  <c r="L837" i="13"/>
  <c r="L838" i="13"/>
  <c r="L839" i="13"/>
  <c r="L840" i="13"/>
  <c r="L841" i="13"/>
  <c r="L842" i="13"/>
  <c r="L843" i="13"/>
  <c r="L844" i="13"/>
  <c r="L845" i="13"/>
  <c r="L846" i="13"/>
  <c r="L847" i="13"/>
  <c r="L848" i="13"/>
  <c r="L849" i="13"/>
  <c r="L850" i="13"/>
  <c r="L851" i="13"/>
  <c r="L852" i="13"/>
  <c r="L853" i="13"/>
  <c r="L854" i="13"/>
  <c r="L855" i="13"/>
  <c r="L856" i="13"/>
  <c r="L857" i="13"/>
  <c r="L858" i="13"/>
  <c r="L859" i="13"/>
  <c r="L860" i="13"/>
  <c r="L861" i="13"/>
  <c r="L862" i="13"/>
  <c r="L863" i="13"/>
  <c r="L864" i="13"/>
  <c r="L865" i="13"/>
  <c r="L866" i="13"/>
  <c r="L867" i="13"/>
  <c r="L868" i="13"/>
  <c r="L869" i="13"/>
  <c r="L870" i="13"/>
  <c r="L871" i="13"/>
  <c r="L872" i="13"/>
  <c r="L873" i="13"/>
  <c r="L874" i="13"/>
  <c r="L875" i="13"/>
  <c r="L876" i="13"/>
  <c r="L877" i="13"/>
  <c r="L878" i="13"/>
  <c r="L879" i="13"/>
  <c r="L880" i="13"/>
  <c r="L881" i="13"/>
  <c r="L882" i="13"/>
  <c r="L883" i="13"/>
  <c r="L884" i="13"/>
  <c r="L885" i="13"/>
  <c r="L886" i="13"/>
  <c r="L887" i="13"/>
  <c r="L888" i="13"/>
  <c r="L889" i="13"/>
  <c r="L890" i="13"/>
  <c r="L891" i="13"/>
  <c r="L892" i="13"/>
  <c r="L893" i="13"/>
  <c r="L894" i="13"/>
  <c r="L895" i="13"/>
  <c r="L896" i="13"/>
  <c r="L897" i="13"/>
  <c r="L898" i="13"/>
  <c r="L899" i="13"/>
  <c r="L900" i="13"/>
  <c r="L901" i="13"/>
  <c r="L902" i="13"/>
  <c r="L903" i="13"/>
  <c r="L904" i="13"/>
  <c r="L905" i="13"/>
  <c r="L906" i="13"/>
  <c r="L907" i="13"/>
  <c r="L908" i="13"/>
  <c r="L909" i="13"/>
  <c r="L910" i="13"/>
  <c r="L911" i="13"/>
  <c r="L912" i="13"/>
  <c r="L913" i="13"/>
  <c r="L914" i="13"/>
  <c r="L915" i="13"/>
  <c r="L916" i="13"/>
  <c r="L917" i="13"/>
  <c r="L918" i="13"/>
  <c r="L919" i="13"/>
  <c r="L920" i="13"/>
  <c r="L921" i="13"/>
  <c r="L922" i="13"/>
  <c r="L923" i="13"/>
  <c r="L924" i="13"/>
  <c r="L925" i="13"/>
  <c r="L926" i="13"/>
  <c r="L927" i="13"/>
  <c r="L928" i="13"/>
  <c r="L929" i="13"/>
  <c r="L930" i="13"/>
  <c r="L931" i="13"/>
  <c r="L932" i="13"/>
  <c r="L933" i="13"/>
  <c r="L934" i="13"/>
  <c r="L935" i="13"/>
  <c r="L936" i="13"/>
  <c r="L937" i="13"/>
  <c r="L938" i="13"/>
  <c r="L939" i="13"/>
  <c r="L940" i="13"/>
  <c r="L941" i="13"/>
  <c r="L942" i="13"/>
  <c r="L943" i="13"/>
  <c r="L944" i="13"/>
  <c r="L945" i="13"/>
  <c r="L946" i="13"/>
  <c r="L947" i="13"/>
  <c r="L948" i="13"/>
  <c r="L949" i="13"/>
  <c r="L950" i="13"/>
  <c r="L951" i="13"/>
  <c r="L952" i="13"/>
  <c r="L953" i="13"/>
  <c r="L954" i="13"/>
  <c r="L955" i="13"/>
  <c r="L956" i="13"/>
  <c r="L957" i="13"/>
  <c r="L958" i="13"/>
  <c r="L959" i="13"/>
  <c r="L960" i="13"/>
  <c r="L961" i="13"/>
  <c r="L962" i="13"/>
  <c r="L963" i="13"/>
  <c r="L964" i="13"/>
  <c r="L965" i="13"/>
  <c r="L966" i="13"/>
  <c r="L967" i="13"/>
  <c r="L968" i="13"/>
  <c r="L969" i="13"/>
  <c r="L970" i="13"/>
  <c r="L971" i="13"/>
  <c r="L972" i="13"/>
  <c r="L973" i="13"/>
  <c r="L974" i="13"/>
  <c r="L975" i="13"/>
  <c r="L976" i="13"/>
  <c r="L977" i="13"/>
  <c r="L978" i="13"/>
  <c r="L979" i="13"/>
  <c r="L980" i="13"/>
  <c r="L981" i="13"/>
  <c r="L982" i="13"/>
  <c r="L983" i="13"/>
  <c r="L984" i="13"/>
  <c r="L985" i="13"/>
  <c r="L986" i="13"/>
  <c r="L987" i="13"/>
  <c r="L988" i="13"/>
  <c r="L989" i="13"/>
  <c r="L990" i="13"/>
  <c r="L991" i="13"/>
  <c r="L992" i="13"/>
  <c r="L993" i="13"/>
  <c r="L994" i="13"/>
  <c r="L995" i="13"/>
  <c r="L996" i="13"/>
  <c r="L997" i="13"/>
  <c r="L998" i="13"/>
  <c r="L999" i="13"/>
  <c r="L1000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09" i="13"/>
  <c r="H110" i="13"/>
  <c r="H111" i="13"/>
  <c r="H112" i="13"/>
  <c r="H113" i="13"/>
  <c r="H114" i="13"/>
  <c r="H115" i="13"/>
  <c r="H116" i="13"/>
  <c r="H117" i="13"/>
  <c r="H118" i="13"/>
  <c r="H119" i="13"/>
  <c r="H120" i="13"/>
  <c r="H121" i="13"/>
  <c r="H122" i="13"/>
  <c r="H123" i="13"/>
  <c r="H124" i="13"/>
  <c r="H125" i="13"/>
  <c r="H126" i="13"/>
  <c r="H127" i="13"/>
  <c r="H128" i="13"/>
  <c r="H129" i="13"/>
  <c r="H130" i="13"/>
  <c r="H131" i="13"/>
  <c r="H132" i="13"/>
  <c r="H133" i="13"/>
  <c r="H134" i="13"/>
  <c r="H135" i="13"/>
  <c r="H136" i="13"/>
  <c r="H137" i="13"/>
  <c r="H138" i="13"/>
  <c r="H139" i="13"/>
  <c r="H140" i="13"/>
  <c r="H141" i="13"/>
  <c r="H142" i="13"/>
  <c r="H143" i="13"/>
  <c r="H144" i="13"/>
  <c r="H145" i="13"/>
  <c r="H146" i="13"/>
  <c r="H147" i="13"/>
  <c r="H148" i="13"/>
  <c r="H149" i="13"/>
  <c r="H150" i="13"/>
  <c r="H151" i="13"/>
  <c r="H152" i="13"/>
  <c r="H153" i="13"/>
  <c r="H154" i="13"/>
  <c r="H155" i="13"/>
  <c r="H156" i="13"/>
  <c r="H157" i="13"/>
  <c r="H158" i="13"/>
  <c r="H159" i="13"/>
  <c r="H160" i="13"/>
  <c r="H161" i="13"/>
  <c r="H162" i="13"/>
  <c r="H163" i="13"/>
  <c r="H164" i="13"/>
  <c r="H165" i="13"/>
  <c r="H166" i="13"/>
  <c r="H167" i="13"/>
  <c r="H168" i="13"/>
  <c r="H169" i="13"/>
  <c r="H170" i="13"/>
  <c r="H171" i="13"/>
  <c r="H172" i="13"/>
  <c r="H173" i="13"/>
  <c r="H174" i="13"/>
  <c r="H175" i="13"/>
  <c r="H176" i="13"/>
  <c r="H177" i="13"/>
  <c r="H178" i="13"/>
  <c r="H179" i="13"/>
  <c r="H180" i="13"/>
  <c r="H181" i="13"/>
  <c r="H182" i="13"/>
  <c r="H183" i="13"/>
  <c r="H184" i="13"/>
  <c r="H185" i="13"/>
  <c r="H186" i="13"/>
  <c r="H187" i="13"/>
  <c r="H188" i="13"/>
  <c r="H189" i="13"/>
  <c r="H190" i="13"/>
  <c r="H191" i="13"/>
  <c r="H192" i="13"/>
  <c r="H193" i="13"/>
  <c r="H194" i="13"/>
  <c r="H195" i="13"/>
  <c r="H196" i="13"/>
  <c r="H197" i="13"/>
  <c r="H198" i="13"/>
  <c r="H199" i="13"/>
  <c r="H200" i="13"/>
  <c r="H201" i="13"/>
  <c r="H202" i="13"/>
  <c r="H203" i="13"/>
  <c r="H204" i="13"/>
  <c r="H205" i="13"/>
  <c r="H206" i="13"/>
  <c r="H207" i="13"/>
  <c r="H208" i="13"/>
  <c r="H209" i="13"/>
  <c r="H210" i="13"/>
  <c r="H211" i="13"/>
  <c r="H212" i="13"/>
  <c r="H213" i="13"/>
  <c r="H214" i="13"/>
  <c r="H215" i="13"/>
  <c r="H216" i="13"/>
  <c r="H217" i="13"/>
  <c r="H218" i="13"/>
  <c r="H219" i="13"/>
  <c r="H220" i="13"/>
  <c r="H221" i="13"/>
  <c r="H222" i="13"/>
  <c r="H223" i="13"/>
  <c r="H224" i="13"/>
  <c r="H225" i="13"/>
  <c r="H226" i="13"/>
  <c r="H227" i="13"/>
  <c r="H228" i="13"/>
  <c r="H229" i="13"/>
  <c r="H230" i="13"/>
  <c r="H231" i="13"/>
  <c r="H232" i="13"/>
  <c r="H233" i="13"/>
  <c r="H234" i="13"/>
  <c r="H235" i="13"/>
  <c r="H236" i="13"/>
  <c r="H237" i="13"/>
  <c r="H238" i="13"/>
  <c r="H239" i="13"/>
  <c r="H240" i="13"/>
  <c r="H241" i="13"/>
  <c r="H242" i="13"/>
  <c r="H243" i="13"/>
  <c r="H244" i="13"/>
  <c r="H245" i="13"/>
  <c r="H246" i="13"/>
  <c r="H247" i="13"/>
  <c r="H248" i="13"/>
  <c r="H249" i="13"/>
  <c r="H250" i="13"/>
  <c r="H251" i="13"/>
  <c r="H252" i="13"/>
  <c r="H253" i="13"/>
  <c r="H254" i="13"/>
  <c r="H255" i="13"/>
  <c r="H256" i="13"/>
  <c r="H257" i="13"/>
  <c r="H258" i="13"/>
  <c r="H259" i="13"/>
  <c r="H260" i="13"/>
  <c r="H261" i="13"/>
  <c r="H262" i="13"/>
  <c r="H263" i="13"/>
  <c r="H264" i="13"/>
  <c r="H265" i="13"/>
  <c r="H266" i="13"/>
  <c r="H267" i="13"/>
  <c r="H268" i="13"/>
  <c r="H269" i="13"/>
  <c r="H270" i="13"/>
  <c r="H271" i="13"/>
  <c r="H272" i="13"/>
  <c r="H273" i="13"/>
  <c r="H274" i="13"/>
  <c r="H275" i="13"/>
  <c r="H276" i="13"/>
  <c r="H277" i="13"/>
  <c r="H278" i="13"/>
  <c r="H279" i="13"/>
  <c r="H280" i="13"/>
  <c r="H281" i="13"/>
  <c r="H282" i="13"/>
  <c r="H283" i="13"/>
  <c r="H284" i="13"/>
  <c r="H285" i="13"/>
  <c r="H286" i="13"/>
  <c r="H287" i="13"/>
  <c r="H288" i="13"/>
  <c r="H289" i="13"/>
  <c r="H290" i="13"/>
  <c r="H291" i="13"/>
  <c r="H292" i="13"/>
  <c r="H293" i="13"/>
  <c r="H294" i="13"/>
  <c r="H295" i="13"/>
  <c r="H296" i="13"/>
  <c r="H297" i="13"/>
  <c r="H298" i="13"/>
  <c r="H299" i="13"/>
  <c r="H300" i="13"/>
  <c r="H301" i="13"/>
  <c r="H302" i="13"/>
  <c r="H303" i="13"/>
  <c r="H304" i="13"/>
  <c r="H305" i="13"/>
  <c r="H306" i="13"/>
  <c r="H307" i="13"/>
  <c r="H308" i="13"/>
  <c r="H309" i="13"/>
  <c r="H310" i="13"/>
  <c r="H311" i="13"/>
  <c r="H312" i="13"/>
  <c r="H313" i="13"/>
  <c r="H314" i="13"/>
  <c r="H315" i="13"/>
  <c r="H316" i="13"/>
  <c r="H317" i="13"/>
  <c r="H318" i="13"/>
  <c r="H319" i="13"/>
  <c r="H320" i="13"/>
  <c r="H321" i="13"/>
  <c r="H322" i="13"/>
  <c r="H323" i="13"/>
  <c r="H324" i="13"/>
  <c r="H325" i="13"/>
  <c r="H326" i="13"/>
  <c r="H327" i="13"/>
  <c r="H328" i="13"/>
  <c r="H329" i="13"/>
  <c r="H330" i="13"/>
  <c r="H331" i="13"/>
  <c r="H332" i="13"/>
  <c r="H333" i="13"/>
  <c r="H334" i="13"/>
  <c r="H335" i="13"/>
  <c r="H336" i="13"/>
  <c r="H337" i="13"/>
  <c r="H338" i="13"/>
  <c r="H339" i="13"/>
  <c r="H340" i="13"/>
  <c r="H341" i="13"/>
  <c r="H342" i="13"/>
  <c r="H343" i="13"/>
  <c r="H344" i="13"/>
  <c r="H345" i="13"/>
  <c r="H346" i="13"/>
  <c r="H347" i="13"/>
  <c r="H348" i="13"/>
  <c r="H349" i="13"/>
  <c r="H350" i="13"/>
  <c r="H351" i="13"/>
  <c r="H352" i="13"/>
  <c r="H353" i="13"/>
  <c r="H354" i="13"/>
  <c r="H355" i="13"/>
  <c r="H356" i="13"/>
  <c r="H357" i="13"/>
  <c r="H358" i="13"/>
  <c r="H359" i="13"/>
  <c r="H360" i="13"/>
  <c r="H361" i="13"/>
  <c r="H362" i="13"/>
  <c r="H363" i="13"/>
  <c r="H364" i="13"/>
  <c r="H365" i="13"/>
  <c r="H366" i="13"/>
  <c r="H367" i="13"/>
  <c r="H368" i="13"/>
  <c r="H369" i="13"/>
  <c r="H370" i="13"/>
  <c r="H371" i="13"/>
  <c r="H372" i="13"/>
  <c r="H373" i="13"/>
  <c r="H374" i="13"/>
  <c r="H375" i="13"/>
  <c r="H376" i="13"/>
  <c r="H377" i="13"/>
  <c r="H378" i="13"/>
  <c r="H379" i="13"/>
  <c r="H380" i="13"/>
  <c r="H381" i="13"/>
  <c r="H382" i="13"/>
  <c r="H383" i="13"/>
  <c r="H384" i="13"/>
  <c r="H385" i="13"/>
  <c r="H386" i="13"/>
  <c r="H387" i="13"/>
  <c r="H388" i="13"/>
  <c r="H389" i="13"/>
  <c r="H390" i="13"/>
  <c r="H391" i="13"/>
  <c r="H392" i="13"/>
  <c r="H393" i="13"/>
  <c r="H394" i="13"/>
  <c r="H395" i="13"/>
  <c r="H396" i="13"/>
  <c r="H397" i="13"/>
  <c r="H398" i="13"/>
  <c r="H399" i="13"/>
  <c r="H400" i="13"/>
  <c r="H401" i="13"/>
  <c r="H402" i="13"/>
  <c r="H403" i="13"/>
  <c r="H404" i="13"/>
  <c r="H405" i="13"/>
  <c r="H406" i="13"/>
  <c r="H407" i="13"/>
  <c r="H408" i="13"/>
  <c r="H409" i="13"/>
  <c r="H410" i="13"/>
  <c r="H411" i="13"/>
  <c r="H412" i="13"/>
  <c r="H413" i="13"/>
  <c r="H414" i="13"/>
  <c r="H415" i="13"/>
  <c r="H416" i="13"/>
  <c r="H417" i="13"/>
  <c r="H418" i="13"/>
  <c r="H419" i="13"/>
  <c r="H420" i="13"/>
  <c r="H421" i="13"/>
  <c r="H422" i="13"/>
  <c r="H423" i="13"/>
  <c r="H424" i="13"/>
  <c r="H425" i="13"/>
  <c r="H426" i="13"/>
  <c r="H427" i="13"/>
  <c r="H428" i="13"/>
  <c r="H429" i="13"/>
  <c r="H430" i="13"/>
  <c r="H431" i="13"/>
  <c r="H432" i="13"/>
  <c r="H433" i="13"/>
  <c r="H434" i="13"/>
  <c r="H435" i="13"/>
  <c r="H436" i="13"/>
  <c r="H437" i="13"/>
  <c r="H438" i="13"/>
  <c r="H439" i="13"/>
  <c r="H440" i="13"/>
  <c r="H441" i="13"/>
  <c r="H442" i="13"/>
  <c r="H443" i="13"/>
  <c r="H444" i="13"/>
  <c r="H445" i="13"/>
  <c r="H446" i="13"/>
  <c r="H447" i="13"/>
  <c r="H448" i="13"/>
  <c r="H449" i="13"/>
  <c r="H450" i="13"/>
  <c r="H451" i="13"/>
  <c r="H452" i="13"/>
  <c r="H453" i="13"/>
  <c r="H454" i="13"/>
  <c r="H455" i="13"/>
  <c r="H456" i="13"/>
  <c r="H457" i="13"/>
  <c r="H458" i="13"/>
  <c r="H459" i="13"/>
  <c r="H460" i="13"/>
  <c r="H461" i="13"/>
  <c r="H462" i="13"/>
  <c r="H463" i="13"/>
  <c r="H464" i="13"/>
  <c r="H465" i="13"/>
  <c r="H466" i="13"/>
  <c r="H467" i="13"/>
  <c r="H468" i="13"/>
  <c r="H469" i="13"/>
  <c r="H470" i="13"/>
  <c r="H471" i="13"/>
  <c r="H472" i="13"/>
  <c r="H473" i="13"/>
  <c r="H474" i="13"/>
  <c r="H475" i="13"/>
  <c r="H476" i="13"/>
  <c r="H477" i="13"/>
  <c r="H478" i="13"/>
  <c r="H479" i="13"/>
  <c r="H480" i="13"/>
  <c r="H481" i="13"/>
  <c r="H482" i="13"/>
  <c r="H483" i="13"/>
  <c r="H484" i="13"/>
  <c r="H485" i="13"/>
  <c r="H486" i="13"/>
  <c r="H487" i="13"/>
  <c r="H488" i="13"/>
  <c r="H489" i="13"/>
  <c r="H490" i="13"/>
  <c r="H491" i="13"/>
  <c r="H492" i="13"/>
  <c r="H493" i="13"/>
  <c r="H494" i="13"/>
  <c r="H495" i="13"/>
  <c r="H496" i="13"/>
  <c r="H497" i="13"/>
  <c r="H498" i="13"/>
  <c r="H499" i="13"/>
  <c r="H500" i="13"/>
  <c r="H501" i="13"/>
  <c r="H502" i="13"/>
  <c r="H503" i="13"/>
  <c r="H504" i="13"/>
  <c r="H505" i="13"/>
  <c r="H506" i="13"/>
  <c r="H507" i="13"/>
  <c r="H508" i="13"/>
  <c r="H509" i="13"/>
  <c r="H510" i="13"/>
  <c r="H511" i="13"/>
  <c r="H512" i="13"/>
  <c r="H513" i="13"/>
  <c r="H514" i="13"/>
  <c r="H515" i="13"/>
  <c r="H516" i="13"/>
  <c r="H517" i="13"/>
  <c r="H518" i="13"/>
  <c r="H519" i="13"/>
  <c r="H520" i="13"/>
  <c r="H521" i="13"/>
  <c r="H522" i="13"/>
  <c r="H523" i="13"/>
  <c r="H524" i="13"/>
  <c r="H525" i="13"/>
  <c r="H526" i="13"/>
  <c r="H527" i="13"/>
  <c r="H528" i="13"/>
  <c r="H529" i="13"/>
  <c r="H530" i="13"/>
  <c r="H531" i="13"/>
  <c r="H532" i="13"/>
  <c r="H533" i="13"/>
  <c r="H534" i="13"/>
  <c r="H535" i="13"/>
  <c r="H536" i="13"/>
  <c r="H537" i="13"/>
  <c r="H538" i="13"/>
  <c r="H539" i="13"/>
  <c r="H540" i="13"/>
  <c r="H541" i="13"/>
  <c r="H542" i="13"/>
  <c r="H543" i="13"/>
  <c r="H544" i="13"/>
  <c r="H545" i="13"/>
  <c r="H546" i="13"/>
  <c r="H547" i="13"/>
  <c r="H548" i="13"/>
  <c r="H549" i="13"/>
  <c r="H550" i="13"/>
  <c r="H551" i="13"/>
  <c r="H552" i="13"/>
  <c r="H553" i="13"/>
  <c r="H554" i="13"/>
  <c r="H555" i="13"/>
  <c r="H556" i="13"/>
  <c r="H557" i="13"/>
  <c r="H558" i="13"/>
  <c r="H559" i="13"/>
  <c r="H560" i="13"/>
  <c r="H561" i="13"/>
  <c r="H562" i="13"/>
  <c r="H563" i="13"/>
  <c r="H564" i="13"/>
  <c r="H565" i="13"/>
  <c r="H566" i="13"/>
  <c r="H567" i="13"/>
  <c r="H568" i="13"/>
  <c r="H569" i="13"/>
  <c r="H570" i="13"/>
  <c r="H571" i="13"/>
  <c r="H572" i="13"/>
  <c r="H573" i="13"/>
  <c r="H574" i="13"/>
  <c r="H575" i="13"/>
  <c r="H576" i="13"/>
  <c r="H577" i="13"/>
  <c r="H578" i="13"/>
  <c r="H579" i="13"/>
  <c r="H580" i="13"/>
  <c r="H581" i="13"/>
  <c r="H582" i="13"/>
  <c r="H583" i="13"/>
  <c r="H584" i="13"/>
  <c r="H585" i="13"/>
  <c r="H586" i="13"/>
  <c r="H587" i="13"/>
  <c r="H588" i="13"/>
  <c r="H589" i="13"/>
  <c r="H590" i="13"/>
  <c r="H591" i="13"/>
  <c r="H592" i="13"/>
  <c r="H593" i="13"/>
  <c r="H594" i="13"/>
  <c r="H595" i="13"/>
  <c r="H596" i="13"/>
  <c r="H597" i="13"/>
  <c r="H598" i="13"/>
  <c r="H599" i="13"/>
  <c r="H600" i="13"/>
  <c r="H601" i="13"/>
  <c r="H602" i="13"/>
  <c r="H603" i="13"/>
  <c r="H604" i="13"/>
  <c r="H605" i="13"/>
  <c r="H606" i="13"/>
  <c r="H607" i="13"/>
  <c r="H608" i="13"/>
  <c r="H609" i="13"/>
  <c r="H610" i="13"/>
  <c r="H611" i="13"/>
  <c r="H612" i="13"/>
  <c r="H613" i="13"/>
  <c r="H614" i="13"/>
  <c r="H615" i="13"/>
  <c r="H616" i="13"/>
  <c r="H617" i="13"/>
  <c r="H618" i="13"/>
  <c r="H619" i="13"/>
  <c r="H620" i="13"/>
  <c r="H621" i="13"/>
  <c r="H622" i="13"/>
  <c r="H623" i="13"/>
  <c r="H624" i="13"/>
  <c r="H625" i="13"/>
  <c r="H626" i="13"/>
  <c r="H627" i="13"/>
  <c r="H628" i="13"/>
  <c r="H629" i="13"/>
  <c r="H630" i="13"/>
  <c r="H631" i="13"/>
  <c r="H632" i="13"/>
  <c r="H633" i="13"/>
  <c r="H634" i="13"/>
  <c r="H635" i="13"/>
  <c r="H636" i="13"/>
  <c r="H637" i="13"/>
  <c r="H638" i="13"/>
  <c r="H639" i="13"/>
  <c r="H640" i="13"/>
  <c r="H641" i="13"/>
  <c r="H642" i="13"/>
  <c r="H643" i="13"/>
  <c r="H644" i="13"/>
  <c r="H645" i="13"/>
  <c r="H646" i="13"/>
  <c r="H647" i="13"/>
  <c r="H648" i="13"/>
  <c r="H649" i="13"/>
  <c r="H650" i="13"/>
  <c r="H651" i="13"/>
  <c r="H652" i="13"/>
  <c r="H653" i="13"/>
  <c r="H654" i="13"/>
  <c r="H655" i="13"/>
  <c r="H656" i="13"/>
  <c r="H657" i="13"/>
  <c r="H658" i="13"/>
  <c r="H659" i="13"/>
  <c r="H660" i="13"/>
  <c r="H661" i="13"/>
  <c r="H662" i="13"/>
  <c r="H663" i="13"/>
  <c r="H664" i="13"/>
  <c r="H665" i="13"/>
  <c r="H666" i="13"/>
  <c r="H667" i="13"/>
  <c r="H668" i="13"/>
  <c r="H669" i="13"/>
  <c r="H670" i="13"/>
  <c r="H671" i="13"/>
  <c r="H672" i="13"/>
  <c r="H673" i="13"/>
  <c r="H674" i="13"/>
  <c r="H675" i="13"/>
  <c r="H676" i="13"/>
  <c r="H677" i="13"/>
  <c r="H678" i="13"/>
  <c r="H679" i="13"/>
  <c r="H680" i="13"/>
  <c r="H681" i="13"/>
  <c r="H682" i="13"/>
  <c r="H683" i="13"/>
  <c r="H684" i="13"/>
  <c r="H685" i="13"/>
  <c r="H686" i="13"/>
  <c r="H687" i="13"/>
  <c r="H688" i="13"/>
  <c r="H689" i="13"/>
  <c r="H690" i="13"/>
  <c r="H691" i="13"/>
  <c r="H692" i="13"/>
  <c r="H693" i="13"/>
  <c r="H694" i="13"/>
  <c r="H695" i="13"/>
  <c r="H696" i="13"/>
  <c r="H697" i="13"/>
  <c r="H698" i="13"/>
  <c r="H699" i="13"/>
  <c r="H700" i="13"/>
  <c r="H701" i="13"/>
  <c r="H702" i="13"/>
  <c r="H703" i="13"/>
  <c r="H704" i="13"/>
  <c r="H705" i="13"/>
  <c r="H706" i="13"/>
  <c r="H707" i="13"/>
  <c r="H708" i="13"/>
  <c r="H709" i="13"/>
  <c r="H710" i="13"/>
  <c r="H711" i="13"/>
  <c r="H712" i="13"/>
  <c r="H713" i="13"/>
  <c r="H714" i="13"/>
  <c r="H715" i="13"/>
  <c r="H716" i="13"/>
  <c r="H717" i="13"/>
  <c r="H718" i="13"/>
  <c r="H719" i="13"/>
  <c r="H720" i="13"/>
  <c r="H721" i="13"/>
  <c r="H722" i="13"/>
  <c r="H723" i="13"/>
  <c r="H724" i="13"/>
  <c r="H725" i="13"/>
  <c r="H726" i="13"/>
  <c r="H727" i="13"/>
  <c r="H728" i="13"/>
  <c r="H729" i="13"/>
  <c r="H730" i="13"/>
  <c r="H731" i="13"/>
  <c r="H732" i="13"/>
  <c r="H733" i="13"/>
  <c r="H734" i="13"/>
  <c r="H735" i="13"/>
  <c r="H736" i="13"/>
  <c r="H737" i="13"/>
  <c r="H738" i="13"/>
  <c r="H739" i="13"/>
  <c r="H740" i="13"/>
  <c r="H741" i="13"/>
  <c r="H742" i="13"/>
  <c r="H743" i="13"/>
  <c r="H744" i="13"/>
  <c r="H745" i="13"/>
  <c r="H746" i="13"/>
  <c r="H747" i="13"/>
  <c r="H748" i="13"/>
  <c r="H749" i="13"/>
  <c r="H750" i="13"/>
  <c r="H751" i="13"/>
  <c r="H752" i="13"/>
  <c r="H753" i="13"/>
  <c r="H754" i="13"/>
  <c r="H755" i="13"/>
  <c r="H756" i="13"/>
  <c r="H757" i="13"/>
  <c r="H758" i="13"/>
  <c r="H759" i="13"/>
  <c r="H760" i="13"/>
  <c r="H761" i="13"/>
  <c r="H762" i="13"/>
  <c r="H763" i="13"/>
  <c r="H764" i="13"/>
  <c r="H765" i="13"/>
  <c r="H766" i="13"/>
  <c r="H767" i="13"/>
  <c r="H768" i="13"/>
  <c r="H769" i="13"/>
  <c r="H770" i="13"/>
  <c r="H771" i="13"/>
  <c r="H772" i="13"/>
  <c r="H773" i="13"/>
  <c r="H774" i="13"/>
  <c r="H775" i="13"/>
  <c r="H776" i="13"/>
  <c r="H777" i="13"/>
  <c r="H778" i="13"/>
  <c r="H779" i="13"/>
  <c r="H780" i="13"/>
  <c r="H781" i="13"/>
  <c r="H782" i="13"/>
  <c r="H783" i="13"/>
  <c r="H784" i="13"/>
  <c r="H785" i="13"/>
  <c r="H786" i="13"/>
  <c r="H787" i="13"/>
  <c r="H788" i="13"/>
  <c r="H789" i="13"/>
  <c r="H790" i="13"/>
  <c r="H791" i="13"/>
  <c r="H792" i="13"/>
  <c r="H793" i="13"/>
  <c r="H794" i="13"/>
  <c r="H795" i="13"/>
  <c r="H796" i="13"/>
  <c r="H797" i="13"/>
  <c r="H798" i="13"/>
  <c r="H799" i="13"/>
  <c r="H800" i="13"/>
  <c r="H801" i="13"/>
  <c r="H802" i="13"/>
  <c r="H803" i="13"/>
  <c r="H804" i="13"/>
  <c r="H805" i="13"/>
  <c r="H806" i="13"/>
  <c r="H807" i="13"/>
  <c r="H808" i="13"/>
  <c r="H809" i="13"/>
  <c r="H810" i="13"/>
  <c r="H811" i="13"/>
  <c r="H812" i="13"/>
  <c r="H813" i="13"/>
  <c r="H814" i="13"/>
  <c r="H815" i="13"/>
  <c r="H816" i="13"/>
  <c r="H817" i="13"/>
  <c r="H818" i="13"/>
  <c r="H819" i="13"/>
  <c r="H820" i="13"/>
  <c r="H821" i="13"/>
  <c r="H822" i="13"/>
  <c r="H823" i="13"/>
  <c r="H824" i="13"/>
  <c r="H825" i="13"/>
  <c r="H826" i="13"/>
  <c r="H827" i="13"/>
  <c r="H828" i="13"/>
  <c r="H829" i="13"/>
  <c r="H830" i="13"/>
  <c r="H831" i="13"/>
  <c r="H832" i="13"/>
  <c r="H833" i="13"/>
  <c r="H834" i="13"/>
  <c r="H835" i="13"/>
  <c r="H836" i="13"/>
  <c r="H837" i="13"/>
  <c r="H838" i="13"/>
  <c r="H839" i="13"/>
  <c r="H840" i="13"/>
  <c r="H841" i="13"/>
  <c r="H842" i="13"/>
  <c r="H843" i="13"/>
  <c r="H844" i="13"/>
  <c r="H845" i="13"/>
  <c r="H846" i="13"/>
  <c r="H847" i="13"/>
  <c r="H848" i="13"/>
  <c r="H849" i="13"/>
  <c r="H850" i="13"/>
  <c r="H851" i="13"/>
  <c r="H852" i="13"/>
  <c r="H853" i="13"/>
  <c r="H854" i="13"/>
  <c r="H855" i="13"/>
  <c r="H856" i="13"/>
  <c r="H857" i="13"/>
  <c r="H858" i="13"/>
  <c r="H859" i="13"/>
  <c r="H860" i="13"/>
  <c r="H861" i="13"/>
  <c r="H862" i="13"/>
  <c r="H863" i="13"/>
  <c r="H864" i="13"/>
  <c r="H865" i="13"/>
  <c r="H866" i="13"/>
  <c r="H867" i="13"/>
  <c r="H868" i="13"/>
  <c r="H869" i="13"/>
  <c r="H870" i="13"/>
  <c r="H871" i="13"/>
  <c r="H872" i="13"/>
  <c r="H873" i="13"/>
  <c r="H874" i="13"/>
  <c r="H875" i="13"/>
  <c r="H876" i="13"/>
  <c r="H877" i="13"/>
  <c r="H878" i="13"/>
  <c r="H879" i="13"/>
  <c r="H880" i="13"/>
  <c r="H881" i="13"/>
  <c r="H882" i="13"/>
  <c r="H883" i="13"/>
  <c r="H884" i="13"/>
  <c r="H885" i="13"/>
  <c r="H886" i="13"/>
  <c r="H887" i="13"/>
  <c r="H888" i="13"/>
  <c r="H889" i="13"/>
  <c r="H890" i="13"/>
  <c r="H891" i="13"/>
  <c r="H892" i="13"/>
  <c r="H893" i="13"/>
  <c r="H894" i="13"/>
  <c r="H895" i="13"/>
  <c r="H896" i="13"/>
  <c r="H897" i="13"/>
  <c r="H898" i="13"/>
  <c r="H899" i="13"/>
  <c r="H900" i="13"/>
  <c r="H901" i="13"/>
  <c r="H902" i="13"/>
  <c r="H903" i="13"/>
  <c r="H904" i="13"/>
  <c r="H905" i="13"/>
  <c r="H906" i="13"/>
  <c r="H907" i="13"/>
  <c r="H908" i="13"/>
  <c r="H909" i="13"/>
  <c r="H910" i="13"/>
  <c r="H911" i="13"/>
  <c r="H912" i="13"/>
  <c r="H913" i="13"/>
  <c r="H914" i="13"/>
  <c r="H915" i="13"/>
  <c r="H916" i="13"/>
  <c r="H917" i="13"/>
  <c r="H918" i="13"/>
  <c r="H919" i="13"/>
  <c r="H920" i="13"/>
  <c r="H921" i="13"/>
  <c r="H922" i="13"/>
  <c r="H923" i="13"/>
  <c r="H924" i="13"/>
  <c r="H925" i="13"/>
  <c r="H926" i="13"/>
  <c r="H927" i="13"/>
  <c r="H928" i="13"/>
  <c r="H929" i="13"/>
  <c r="H930" i="13"/>
  <c r="H931" i="13"/>
  <c r="H932" i="13"/>
  <c r="H933" i="13"/>
  <c r="H934" i="13"/>
  <c r="H935" i="13"/>
  <c r="H936" i="13"/>
  <c r="H937" i="13"/>
  <c r="H938" i="13"/>
  <c r="H939" i="13"/>
  <c r="H940" i="13"/>
  <c r="H941" i="13"/>
  <c r="H942" i="13"/>
  <c r="H943" i="13"/>
  <c r="H944" i="13"/>
  <c r="H945" i="13"/>
  <c r="H946" i="13"/>
  <c r="H947" i="13"/>
  <c r="H948" i="13"/>
  <c r="H949" i="13"/>
  <c r="H950" i="13"/>
  <c r="H951" i="13"/>
  <c r="H952" i="13"/>
  <c r="H953" i="13"/>
  <c r="H954" i="13"/>
  <c r="H955" i="13"/>
  <c r="H956" i="13"/>
  <c r="H957" i="13"/>
  <c r="H958" i="13"/>
  <c r="H959" i="13"/>
  <c r="H960" i="13"/>
  <c r="H961" i="13"/>
  <c r="H962" i="13"/>
  <c r="H963" i="13"/>
  <c r="H964" i="13"/>
  <c r="H965" i="13"/>
  <c r="H966" i="13"/>
  <c r="H967" i="13"/>
  <c r="H968" i="13"/>
  <c r="H969" i="13"/>
  <c r="H970" i="13"/>
  <c r="H971" i="13"/>
  <c r="H972" i="13"/>
  <c r="H973" i="13"/>
  <c r="H974" i="13"/>
  <c r="H975" i="13"/>
  <c r="H976" i="13"/>
  <c r="H977" i="13"/>
  <c r="H978" i="13"/>
  <c r="H979" i="13"/>
  <c r="H980" i="13"/>
  <c r="H981" i="13"/>
  <c r="H982" i="13"/>
  <c r="H983" i="13"/>
  <c r="H984" i="13"/>
  <c r="H985" i="13"/>
  <c r="H986" i="13"/>
  <c r="H987" i="13"/>
  <c r="H988" i="13"/>
  <c r="H989" i="13"/>
  <c r="H990" i="13"/>
  <c r="H991" i="13"/>
  <c r="H992" i="13"/>
  <c r="H993" i="13"/>
  <c r="H994" i="13"/>
  <c r="H995" i="13"/>
  <c r="H996" i="13"/>
  <c r="H997" i="13"/>
  <c r="H998" i="13"/>
  <c r="H999" i="13"/>
  <c r="H1000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232" i="13"/>
  <c r="D233" i="13"/>
  <c r="D234" i="13"/>
  <c r="D235" i="13"/>
  <c r="D236" i="13"/>
  <c r="D237" i="13"/>
  <c r="D238" i="13"/>
  <c r="D239" i="13"/>
  <c r="D240" i="13"/>
  <c r="D241" i="13"/>
  <c r="D242" i="13"/>
  <c r="D243" i="13"/>
  <c r="D244" i="13"/>
  <c r="D245" i="13"/>
  <c r="D246" i="13"/>
  <c r="D247" i="13"/>
  <c r="D248" i="13"/>
  <c r="D249" i="13"/>
  <c r="D250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  <c r="D277" i="13"/>
  <c r="D278" i="13"/>
  <c r="D279" i="13"/>
  <c r="D280" i="13"/>
  <c r="D281" i="13"/>
  <c r="D282" i="13"/>
  <c r="D283" i="13"/>
  <c r="D284" i="13"/>
  <c r="D285" i="13"/>
  <c r="D286" i="13"/>
  <c r="D287" i="13"/>
  <c r="D288" i="13"/>
  <c r="D289" i="13"/>
  <c r="D290" i="13"/>
  <c r="D291" i="13"/>
  <c r="D292" i="13"/>
  <c r="D293" i="13"/>
  <c r="D294" i="13"/>
  <c r="D295" i="13"/>
  <c r="D296" i="13"/>
  <c r="D297" i="13"/>
  <c r="D298" i="13"/>
  <c r="D299" i="13"/>
  <c r="D300" i="13"/>
  <c r="D301" i="13"/>
  <c r="D302" i="13"/>
  <c r="D303" i="13"/>
  <c r="D304" i="13"/>
  <c r="D305" i="13"/>
  <c r="D306" i="13"/>
  <c r="D307" i="13"/>
  <c r="D308" i="13"/>
  <c r="D309" i="13"/>
  <c r="D310" i="13"/>
  <c r="D311" i="13"/>
  <c r="D312" i="13"/>
  <c r="D313" i="13"/>
  <c r="D314" i="13"/>
  <c r="D315" i="13"/>
  <c r="D316" i="13"/>
  <c r="D317" i="13"/>
  <c r="D318" i="13"/>
  <c r="D319" i="13"/>
  <c r="D320" i="13"/>
  <c r="D321" i="13"/>
  <c r="D322" i="13"/>
  <c r="D323" i="13"/>
  <c r="D324" i="13"/>
  <c r="D325" i="13"/>
  <c r="D326" i="13"/>
  <c r="D327" i="13"/>
  <c r="D328" i="13"/>
  <c r="D329" i="13"/>
  <c r="D330" i="13"/>
  <c r="D331" i="13"/>
  <c r="D332" i="13"/>
  <c r="D333" i="13"/>
  <c r="D334" i="13"/>
  <c r="D335" i="13"/>
  <c r="D336" i="13"/>
  <c r="D337" i="13"/>
  <c r="D338" i="13"/>
  <c r="D339" i="13"/>
  <c r="D340" i="13"/>
  <c r="D341" i="13"/>
  <c r="D342" i="13"/>
  <c r="D343" i="13"/>
  <c r="D344" i="13"/>
  <c r="D345" i="13"/>
  <c r="D346" i="13"/>
  <c r="D347" i="13"/>
  <c r="D348" i="13"/>
  <c r="D349" i="13"/>
  <c r="D350" i="13"/>
  <c r="D351" i="13"/>
  <c r="D352" i="13"/>
  <c r="D353" i="13"/>
  <c r="D354" i="13"/>
  <c r="D355" i="13"/>
  <c r="D356" i="13"/>
  <c r="D357" i="13"/>
  <c r="D358" i="13"/>
  <c r="D359" i="13"/>
  <c r="D360" i="13"/>
  <c r="D361" i="13"/>
  <c r="D362" i="13"/>
  <c r="D363" i="13"/>
  <c r="D364" i="13"/>
  <c r="D365" i="13"/>
  <c r="D366" i="13"/>
  <c r="D367" i="13"/>
  <c r="D368" i="13"/>
  <c r="D369" i="13"/>
  <c r="D370" i="13"/>
  <c r="D371" i="13"/>
  <c r="D372" i="13"/>
  <c r="D373" i="13"/>
  <c r="D374" i="13"/>
  <c r="D375" i="13"/>
  <c r="D376" i="13"/>
  <c r="D377" i="13"/>
  <c r="D378" i="13"/>
  <c r="D379" i="13"/>
  <c r="D380" i="13"/>
  <c r="D381" i="13"/>
  <c r="D382" i="13"/>
  <c r="D383" i="13"/>
  <c r="D384" i="13"/>
  <c r="D385" i="13"/>
  <c r="D386" i="13"/>
  <c r="D387" i="13"/>
  <c r="D388" i="13"/>
  <c r="D389" i="13"/>
  <c r="D390" i="13"/>
  <c r="D391" i="13"/>
  <c r="D392" i="13"/>
  <c r="D393" i="13"/>
  <c r="D394" i="13"/>
  <c r="D395" i="13"/>
  <c r="D396" i="13"/>
  <c r="D397" i="13"/>
  <c r="D398" i="13"/>
  <c r="D399" i="13"/>
  <c r="D400" i="13"/>
  <c r="D401" i="13"/>
  <c r="D402" i="13"/>
  <c r="D403" i="13"/>
  <c r="D404" i="13"/>
  <c r="D405" i="13"/>
  <c r="D406" i="13"/>
  <c r="D407" i="13"/>
  <c r="D408" i="13"/>
  <c r="D409" i="13"/>
  <c r="D410" i="13"/>
  <c r="D411" i="13"/>
  <c r="D412" i="13"/>
  <c r="D413" i="13"/>
  <c r="D414" i="13"/>
  <c r="D415" i="13"/>
  <c r="D416" i="13"/>
  <c r="D417" i="13"/>
  <c r="D418" i="13"/>
  <c r="D419" i="13"/>
  <c r="D420" i="13"/>
  <c r="D421" i="13"/>
  <c r="D422" i="13"/>
  <c r="D423" i="13"/>
  <c r="D424" i="13"/>
  <c r="D425" i="13"/>
  <c r="D426" i="13"/>
  <c r="D427" i="13"/>
  <c r="D428" i="13"/>
  <c r="D429" i="13"/>
  <c r="D430" i="13"/>
  <c r="D431" i="13"/>
  <c r="D432" i="13"/>
  <c r="D433" i="13"/>
  <c r="D434" i="13"/>
  <c r="D435" i="13"/>
  <c r="D436" i="13"/>
  <c r="D437" i="13"/>
  <c r="D438" i="13"/>
  <c r="D439" i="13"/>
  <c r="D440" i="13"/>
  <c r="D441" i="13"/>
  <c r="D442" i="13"/>
  <c r="D443" i="13"/>
  <c r="D444" i="13"/>
  <c r="D445" i="13"/>
  <c r="D446" i="13"/>
  <c r="D447" i="13"/>
  <c r="D448" i="13"/>
  <c r="D449" i="13"/>
  <c r="D450" i="13"/>
  <c r="D451" i="13"/>
  <c r="D452" i="13"/>
  <c r="D453" i="13"/>
  <c r="D454" i="13"/>
  <c r="D455" i="13"/>
  <c r="D456" i="13"/>
  <c r="D457" i="13"/>
  <c r="D458" i="13"/>
  <c r="D459" i="13"/>
  <c r="D460" i="13"/>
  <c r="D461" i="13"/>
  <c r="D462" i="13"/>
  <c r="D463" i="13"/>
  <c r="D464" i="13"/>
  <c r="D465" i="13"/>
  <c r="D466" i="13"/>
  <c r="D467" i="13"/>
  <c r="D468" i="13"/>
  <c r="D469" i="13"/>
  <c r="D470" i="13"/>
  <c r="D471" i="13"/>
  <c r="D472" i="13"/>
  <c r="D473" i="13"/>
  <c r="D474" i="13"/>
  <c r="D475" i="13"/>
  <c r="D476" i="13"/>
  <c r="D477" i="13"/>
  <c r="D478" i="13"/>
  <c r="D479" i="13"/>
  <c r="D480" i="13"/>
  <c r="D481" i="13"/>
  <c r="D482" i="13"/>
  <c r="D483" i="13"/>
  <c r="D484" i="13"/>
  <c r="D485" i="13"/>
  <c r="D486" i="13"/>
  <c r="D487" i="13"/>
  <c r="D488" i="13"/>
  <c r="D489" i="13"/>
  <c r="D490" i="13"/>
  <c r="D491" i="13"/>
  <c r="D492" i="13"/>
  <c r="D493" i="13"/>
  <c r="D494" i="13"/>
  <c r="D495" i="13"/>
  <c r="D496" i="13"/>
  <c r="D497" i="13"/>
  <c r="D498" i="13"/>
  <c r="D499" i="13"/>
  <c r="D500" i="13"/>
  <c r="D501" i="13"/>
  <c r="D502" i="13"/>
  <c r="D503" i="13"/>
  <c r="D504" i="13"/>
  <c r="D505" i="13"/>
  <c r="D506" i="13"/>
  <c r="D507" i="13"/>
  <c r="D508" i="13"/>
  <c r="D509" i="13"/>
  <c r="D510" i="13"/>
  <c r="D511" i="13"/>
  <c r="D512" i="13"/>
  <c r="D513" i="13"/>
  <c r="D514" i="13"/>
  <c r="D515" i="13"/>
  <c r="D516" i="13"/>
  <c r="D517" i="13"/>
  <c r="D518" i="13"/>
  <c r="D519" i="13"/>
  <c r="D520" i="13"/>
  <c r="D521" i="13"/>
  <c r="D522" i="13"/>
  <c r="D523" i="13"/>
  <c r="D524" i="13"/>
  <c r="D525" i="13"/>
  <c r="D526" i="13"/>
  <c r="D527" i="13"/>
  <c r="D528" i="13"/>
  <c r="D529" i="13"/>
  <c r="D530" i="13"/>
  <c r="D531" i="13"/>
  <c r="D532" i="13"/>
  <c r="D533" i="13"/>
  <c r="D534" i="13"/>
  <c r="D535" i="13"/>
  <c r="D536" i="13"/>
  <c r="D537" i="13"/>
  <c r="D538" i="13"/>
  <c r="D539" i="13"/>
  <c r="D540" i="13"/>
  <c r="D541" i="13"/>
  <c r="D542" i="13"/>
  <c r="D543" i="13"/>
  <c r="D544" i="13"/>
  <c r="D545" i="13"/>
  <c r="D546" i="13"/>
  <c r="D547" i="13"/>
  <c r="D548" i="13"/>
  <c r="D549" i="13"/>
  <c r="D550" i="13"/>
  <c r="D551" i="13"/>
  <c r="D552" i="13"/>
  <c r="D553" i="13"/>
  <c r="D554" i="13"/>
  <c r="D555" i="13"/>
  <c r="D556" i="13"/>
  <c r="D557" i="13"/>
  <c r="D558" i="13"/>
  <c r="D559" i="13"/>
  <c r="D560" i="13"/>
  <c r="D561" i="13"/>
  <c r="D562" i="13"/>
  <c r="D563" i="13"/>
  <c r="D564" i="13"/>
  <c r="D565" i="13"/>
  <c r="D566" i="13"/>
  <c r="D567" i="13"/>
  <c r="D568" i="13"/>
  <c r="D569" i="13"/>
  <c r="D570" i="13"/>
  <c r="D571" i="13"/>
  <c r="D572" i="13"/>
  <c r="D573" i="13"/>
  <c r="D574" i="13"/>
  <c r="D575" i="13"/>
  <c r="D576" i="13"/>
  <c r="D577" i="13"/>
  <c r="D578" i="13"/>
  <c r="D579" i="13"/>
  <c r="D580" i="13"/>
  <c r="D581" i="13"/>
  <c r="D582" i="13"/>
  <c r="D583" i="13"/>
  <c r="D584" i="13"/>
  <c r="D585" i="13"/>
  <c r="D586" i="13"/>
  <c r="D587" i="13"/>
  <c r="D588" i="13"/>
  <c r="D589" i="13"/>
  <c r="D590" i="13"/>
  <c r="D591" i="13"/>
  <c r="D592" i="13"/>
  <c r="D593" i="13"/>
  <c r="D594" i="13"/>
  <c r="D595" i="13"/>
  <c r="D596" i="13"/>
  <c r="D597" i="13"/>
  <c r="D598" i="13"/>
  <c r="D599" i="13"/>
  <c r="D600" i="13"/>
  <c r="D601" i="13"/>
  <c r="D602" i="13"/>
  <c r="D603" i="13"/>
  <c r="D604" i="13"/>
  <c r="D605" i="13"/>
  <c r="D606" i="13"/>
  <c r="D607" i="13"/>
  <c r="D608" i="13"/>
  <c r="D609" i="13"/>
  <c r="D610" i="13"/>
  <c r="D611" i="13"/>
  <c r="D612" i="13"/>
  <c r="D613" i="13"/>
  <c r="D614" i="13"/>
  <c r="D615" i="13"/>
  <c r="D616" i="13"/>
  <c r="D617" i="13"/>
  <c r="D618" i="13"/>
  <c r="D619" i="13"/>
  <c r="D620" i="13"/>
  <c r="D621" i="13"/>
  <c r="D622" i="13"/>
  <c r="D623" i="13"/>
  <c r="D624" i="13"/>
  <c r="D625" i="13"/>
  <c r="D626" i="13"/>
  <c r="D627" i="13"/>
  <c r="D628" i="13"/>
  <c r="D629" i="13"/>
  <c r="D630" i="13"/>
  <c r="D631" i="13"/>
  <c r="D632" i="13"/>
  <c r="D633" i="13"/>
  <c r="D634" i="13"/>
  <c r="D635" i="13"/>
  <c r="D636" i="13"/>
  <c r="D637" i="13"/>
  <c r="D638" i="13"/>
  <c r="D639" i="13"/>
  <c r="D640" i="13"/>
  <c r="D641" i="13"/>
  <c r="D642" i="13"/>
  <c r="D643" i="13"/>
  <c r="D644" i="13"/>
  <c r="D645" i="13"/>
  <c r="D646" i="13"/>
  <c r="D647" i="13"/>
  <c r="D648" i="13"/>
  <c r="D649" i="13"/>
  <c r="D650" i="13"/>
  <c r="D651" i="13"/>
  <c r="D652" i="13"/>
  <c r="D653" i="13"/>
  <c r="D654" i="13"/>
  <c r="D655" i="13"/>
  <c r="D656" i="13"/>
  <c r="D657" i="13"/>
  <c r="D658" i="13"/>
  <c r="D659" i="13"/>
  <c r="D660" i="13"/>
  <c r="D661" i="13"/>
  <c r="D662" i="13"/>
  <c r="D663" i="13"/>
  <c r="D664" i="13"/>
  <c r="D665" i="13"/>
  <c r="D666" i="13"/>
  <c r="D667" i="13"/>
  <c r="D668" i="13"/>
  <c r="D669" i="13"/>
  <c r="D670" i="13"/>
  <c r="D671" i="13"/>
  <c r="D672" i="13"/>
  <c r="D673" i="13"/>
  <c r="D674" i="13"/>
  <c r="D675" i="13"/>
  <c r="D676" i="13"/>
  <c r="D677" i="13"/>
  <c r="D678" i="13"/>
  <c r="D679" i="13"/>
  <c r="D680" i="13"/>
  <c r="D681" i="13"/>
  <c r="D682" i="13"/>
  <c r="D683" i="13"/>
  <c r="D684" i="13"/>
  <c r="D685" i="13"/>
  <c r="D686" i="13"/>
  <c r="D687" i="13"/>
  <c r="D688" i="13"/>
  <c r="D689" i="13"/>
  <c r="D690" i="13"/>
  <c r="D691" i="13"/>
  <c r="D692" i="13"/>
  <c r="D693" i="13"/>
  <c r="D694" i="13"/>
  <c r="D695" i="13"/>
  <c r="D696" i="13"/>
  <c r="D697" i="13"/>
  <c r="D698" i="13"/>
  <c r="D699" i="13"/>
  <c r="D700" i="13"/>
  <c r="D701" i="13"/>
  <c r="D702" i="13"/>
  <c r="D703" i="13"/>
  <c r="D704" i="13"/>
  <c r="D705" i="13"/>
  <c r="D706" i="13"/>
  <c r="D707" i="13"/>
  <c r="D708" i="13"/>
  <c r="D709" i="13"/>
  <c r="D710" i="13"/>
  <c r="D711" i="13"/>
  <c r="D712" i="13"/>
  <c r="D713" i="13"/>
  <c r="D714" i="13"/>
  <c r="D715" i="13"/>
  <c r="D716" i="13"/>
  <c r="D717" i="13"/>
  <c r="D718" i="13"/>
  <c r="D719" i="13"/>
  <c r="D720" i="13"/>
  <c r="D721" i="13"/>
  <c r="D722" i="13"/>
  <c r="D723" i="13"/>
  <c r="D724" i="13"/>
  <c r="D725" i="13"/>
  <c r="D726" i="13"/>
  <c r="D727" i="13"/>
  <c r="D728" i="13"/>
  <c r="D729" i="13"/>
  <c r="D730" i="13"/>
  <c r="D731" i="13"/>
  <c r="D732" i="13"/>
  <c r="D733" i="13"/>
  <c r="D734" i="13"/>
  <c r="D735" i="13"/>
  <c r="D736" i="13"/>
  <c r="D737" i="13"/>
  <c r="D738" i="13"/>
  <c r="D739" i="13"/>
  <c r="D740" i="13"/>
  <c r="D741" i="13"/>
  <c r="D742" i="13"/>
  <c r="D743" i="13"/>
  <c r="D744" i="13"/>
  <c r="D745" i="13"/>
  <c r="D746" i="13"/>
  <c r="D747" i="13"/>
  <c r="D748" i="13"/>
  <c r="D749" i="13"/>
  <c r="D750" i="13"/>
  <c r="D751" i="13"/>
  <c r="D752" i="13"/>
  <c r="D753" i="13"/>
  <c r="D754" i="13"/>
  <c r="D755" i="13"/>
  <c r="D756" i="13"/>
  <c r="D757" i="13"/>
  <c r="D758" i="13"/>
  <c r="D759" i="13"/>
  <c r="D760" i="13"/>
  <c r="D761" i="13"/>
  <c r="D762" i="13"/>
  <c r="D763" i="13"/>
  <c r="D764" i="13"/>
  <c r="D765" i="13"/>
  <c r="D766" i="13"/>
  <c r="D767" i="13"/>
  <c r="D768" i="13"/>
  <c r="D769" i="13"/>
  <c r="D770" i="13"/>
  <c r="D771" i="13"/>
  <c r="D772" i="13"/>
  <c r="D773" i="13"/>
  <c r="D774" i="13"/>
  <c r="D775" i="13"/>
  <c r="D776" i="13"/>
  <c r="D777" i="13"/>
  <c r="D778" i="13"/>
  <c r="D779" i="13"/>
  <c r="D780" i="13"/>
  <c r="D781" i="13"/>
  <c r="D782" i="13"/>
  <c r="D783" i="13"/>
  <c r="D784" i="13"/>
  <c r="D785" i="13"/>
  <c r="D786" i="13"/>
  <c r="D787" i="13"/>
  <c r="D788" i="13"/>
  <c r="D789" i="13"/>
  <c r="D790" i="13"/>
  <c r="D791" i="13"/>
  <c r="D792" i="13"/>
  <c r="D793" i="13"/>
  <c r="D794" i="13"/>
  <c r="D795" i="13"/>
  <c r="D796" i="13"/>
  <c r="D797" i="13"/>
  <c r="D798" i="13"/>
  <c r="D799" i="13"/>
  <c r="D800" i="13"/>
  <c r="D801" i="13"/>
  <c r="D802" i="13"/>
  <c r="D803" i="13"/>
  <c r="D804" i="13"/>
  <c r="D805" i="13"/>
  <c r="D806" i="13"/>
  <c r="D807" i="13"/>
  <c r="D808" i="13"/>
  <c r="D809" i="13"/>
  <c r="D810" i="13"/>
  <c r="D811" i="13"/>
  <c r="D812" i="13"/>
  <c r="D813" i="13"/>
  <c r="D814" i="13"/>
  <c r="D815" i="13"/>
  <c r="D816" i="13"/>
  <c r="D817" i="13"/>
  <c r="D818" i="13"/>
  <c r="D819" i="13"/>
  <c r="D820" i="13"/>
  <c r="D821" i="13"/>
  <c r="D822" i="13"/>
  <c r="D823" i="13"/>
  <c r="D824" i="13"/>
  <c r="D825" i="13"/>
  <c r="D826" i="13"/>
  <c r="D827" i="13"/>
  <c r="D828" i="13"/>
  <c r="D829" i="13"/>
  <c r="D830" i="13"/>
  <c r="D831" i="13"/>
  <c r="D832" i="13"/>
  <c r="D833" i="13"/>
  <c r="D834" i="13"/>
  <c r="D835" i="13"/>
  <c r="D836" i="13"/>
  <c r="D837" i="13"/>
  <c r="D838" i="13"/>
  <c r="D839" i="13"/>
  <c r="D840" i="13"/>
  <c r="D841" i="13"/>
  <c r="D842" i="13"/>
  <c r="D843" i="13"/>
  <c r="D844" i="13"/>
  <c r="D845" i="13"/>
  <c r="D846" i="13"/>
  <c r="D847" i="13"/>
  <c r="D848" i="13"/>
  <c r="D849" i="13"/>
  <c r="D850" i="13"/>
  <c r="D851" i="13"/>
  <c r="D852" i="13"/>
  <c r="D853" i="13"/>
  <c r="D854" i="13"/>
  <c r="D855" i="13"/>
  <c r="D856" i="13"/>
  <c r="D857" i="13"/>
  <c r="D858" i="13"/>
  <c r="D859" i="13"/>
  <c r="D860" i="13"/>
  <c r="D861" i="13"/>
  <c r="D862" i="13"/>
  <c r="D863" i="13"/>
  <c r="D864" i="13"/>
  <c r="D865" i="13"/>
  <c r="D866" i="13"/>
  <c r="D867" i="13"/>
  <c r="D868" i="13"/>
  <c r="D869" i="13"/>
  <c r="D870" i="13"/>
  <c r="D871" i="13"/>
  <c r="D872" i="13"/>
  <c r="D873" i="13"/>
  <c r="D874" i="13"/>
  <c r="D875" i="13"/>
  <c r="D876" i="13"/>
  <c r="D877" i="13"/>
  <c r="D878" i="13"/>
  <c r="D879" i="13"/>
  <c r="D880" i="13"/>
  <c r="D881" i="13"/>
  <c r="D882" i="13"/>
  <c r="D883" i="13"/>
  <c r="D884" i="13"/>
  <c r="D885" i="13"/>
  <c r="D886" i="13"/>
  <c r="D887" i="13"/>
  <c r="D888" i="13"/>
  <c r="D889" i="13"/>
  <c r="D890" i="13"/>
  <c r="D891" i="13"/>
  <c r="D892" i="13"/>
  <c r="D893" i="13"/>
  <c r="D894" i="13"/>
  <c r="D895" i="13"/>
  <c r="D896" i="13"/>
  <c r="D897" i="13"/>
  <c r="D898" i="13"/>
  <c r="D899" i="13"/>
  <c r="D900" i="13"/>
  <c r="D901" i="13"/>
  <c r="D902" i="13"/>
  <c r="D903" i="13"/>
  <c r="D904" i="13"/>
  <c r="D905" i="13"/>
  <c r="D906" i="13"/>
  <c r="D907" i="13"/>
  <c r="D908" i="13"/>
  <c r="D909" i="13"/>
  <c r="D910" i="13"/>
  <c r="D911" i="13"/>
  <c r="D912" i="13"/>
  <c r="D913" i="13"/>
  <c r="D914" i="13"/>
  <c r="D915" i="13"/>
  <c r="D916" i="13"/>
  <c r="D917" i="13"/>
  <c r="D918" i="13"/>
  <c r="D919" i="13"/>
  <c r="D920" i="13"/>
  <c r="D921" i="13"/>
  <c r="D922" i="13"/>
  <c r="D923" i="13"/>
  <c r="D924" i="13"/>
  <c r="D925" i="13"/>
  <c r="D926" i="13"/>
  <c r="D927" i="13"/>
  <c r="D928" i="13"/>
  <c r="D929" i="13"/>
  <c r="D930" i="13"/>
  <c r="D931" i="13"/>
  <c r="D932" i="13"/>
  <c r="D933" i="13"/>
  <c r="D934" i="13"/>
  <c r="D935" i="13"/>
  <c r="D936" i="13"/>
  <c r="D937" i="13"/>
  <c r="D938" i="13"/>
  <c r="D939" i="13"/>
  <c r="D940" i="13"/>
  <c r="D941" i="13"/>
  <c r="D942" i="13"/>
  <c r="D943" i="13"/>
  <c r="D944" i="13"/>
  <c r="D945" i="13"/>
  <c r="D946" i="13"/>
  <c r="D947" i="13"/>
  <c r="D948" i="13"/>
  <c r="D949" i="13"/>
  <c r="D950" i="13"/>
  <c r="D951" i="13"/>
  <c r="D952" i="13"/>
  <c r="D953" i="13"/>
  <c r="D954" i="13"/>
  <c r="D955" i="13"/>
  <c r="D956" i="13"/>
  <c r="D957" i="13"/>
  <c r="D958" i="13"/>
  <c r="D959" i="13"/>
  <c r="D960" i="13"/>
  <c r="D961" i="13"/>
  <c r="D962" i="13"/>
  <c r="D963" i="13"/>
  <c r="D964" i="13"/>
  <c r="D965" i="13"/>
  <c r="D966" i="13"/>
  <c r="D967" i="13"/>
  <c r="D968" i="13"/>
  <c r="D969" i="13"/>
  <c r="D970" i="13"/>
  <c r="D971" i="13"/>
  <c r="D972" i="13"/>
  <c r="D973" i="13"/>
  <c r="D974" i="13"/>
  <c r="D975" i="13"/>
  <c r="D976" i="13"/>
  <c r="D977" i="13"/>
  <c r="D978" i="13"/>
  <c r="D979" i="13"/>
  <c r="D980" i="13"/>
  <c r="D981" i="13"/>
  <c r="D982" i="13"/>
  <c r="D983" i="13"/>
  <c r="D984" i="13"/>
  <c r="D985" i="13"/>
  <c r="D986" i="13"/>
  <c r="D987" i="13"/>
  <c r="D988" i="13"/>
  <c r="D989" i="13"/>
  <c r="D990" i="13"/>
  <c r="D991" i="13"/>
  <c r="D992" i="13"/>
  <c r="D993" i="13"/>
  <c r="D994" i="13"/>
  <c r="D995" i="13"/>
  <c r="D996" i="13"/>
  <c r="D997" i="13"/>
  <c r="D998" i="13"/>
  <c r="D999" i="13"/>
  <c r="D1000" i="13"/>
  <c r="F27" i="1"/>
  <c r="G28" i="1"/>
  <c r="G26" i="1"/>
  <c r="F25" i="1"/>
  <c r="F24" i="1"/>
  <c r="G23" i="1"/>
  <c r="G22" i="1"/>
  <c r="G21" i="1"/>
  <c r="G20" i="1"/>
  <c r="G19" i="1"/>
  <c r="F18" i="1"/>
  <c r="F16" i="1"/>
  <c r="G15" i="1"/>
  <c r="F12" i="1"/>
  <c r="G13" i="1"/>
  <c r="G10" i="1"/>
  <c r="F9" i="1"/>
  <c r="B11" i="10"/>
  <c r="B12" i="10"/>
  <c r="F5" i="1"/>
  <c r="G6" i="1" s="1"/>
  <c r="F7" i="1"/>
  <c r="G8" i="1"/>
  <c r="G3" i="1"/>
  <c r="F4" i="1"/>
  <c r="I4" i="14"/>
  <c r="C13" i="14"/>
  <c r="C12" i="14"/>
  <c r="B9" i="16" l="1"/>
  <c r="C9" i="16" s="1"/>
  <c r="B8" i="16"/>
  <c r="B5" i="16"/>
  <c r="B6" i="16" s="1"/>
  <c r="D9" i="16" l="1"/>
  <c r="E9" i="16" s="1"/>
  <c r="F9" i="16" s="1"/>
  <c r="C8" i="16"/>
  <c r="F27" i="15"/>
  <c r="E27" i="15"/>
  <c r="D27" i="15"/>
  <c r="C27" i="15"/>
  <c r="B27" i="15"/>
  <c r="F26" i="15"/>
  <c r="E26" i="15"/>
  <c r="D26" i="15"/>
  <c r="C26" i="15"/>
  <c r="B26" i="15"/>
  <c r="F25" i="15"/>
  <c r="E25" i="15"/>
  <c r="D25" i="15"/>
  <c r="C25" i="15"/>
  <c r="B25" i="15"/>
  <c r="B19" i="15"/>
  <c r="C24" i="15" s="1"/>
  <c r="J18" i="15"/>
  <c r="H18" i="15"/>
  <c r="E18" i="15"/>
  <c r="D18" i="15"/>
  <c r="C18" i="15"/>
  <c r="J17" i="15"/>
  <c r="H17" i="15"/>
  <c r="E17" i="15"/>
  <c r="D17" i="15"/>
  <c r="C17" i="15"/>
  <c r="J16" i="15"/>
  <c r="H16" i="15"/>
  <c r="E16" i="15"/>
  <c r="D16" i="15"/>
  <c r="C16" i="15"/>
  <c r="J15" i="15"/>
  <c r="H15" i="15"/>
  <c r="E15" i="15"/>
  <c r="D15" i="15"/>
  <c r="C15" i="15"/>
  <c r="E10" i="14"/>
  <c r="T9" i="14"/>
  <c r="S9" i="14"/>
  <c r="R9" i="14"/>
  <c r="Q9" i="14"/>
  <c r="P9" i="14"/>
  <c r="O9" i="14"/>
  <c r="N9" i="14"/>
  <c r="M9" i="14"/>
  <c r="L9" i="14"/>
  <c r="K9" i="14"/>
  <c r="J9" i="14"/>
  <c r="F9" i="14"/>
  <c r="T8" i="14"/>
  <c r="S8" i="14"/>
  <c r="R8" i="14"/>
  <c r="Q8" i="14"/>
  <c r="P8" i="14"/>
  <c r="O8" i="14"/>
  <c r="N8" i="14"/>
  <c r="M8" i="14"/>
  <c r="L8" i="14"/>
  <c r="K8" i="14"/>
  <c r="J8" i="14"/>
  <c r="F8" i="14"/>
  <c r="H8" i="14" s="1"/>
  <c r="T7" i="14"/>
  <c r="S7" i="14"/>
  <c r="R7" i="14"/>
  <c r="Q7" i="14"/>
  <c r="P7" i="14"/>
  <c r="O7" i="14"/>
  <c r="N7" i="14"/>
  <c r="M7" i="14"/>
  <c r="L7" i="14"/>
  <c r="K7" i="14"/>
  <c r="J7" i="14"/>
  <c r="F7" i="14"/>
  <c r="H7" i="14" s="1"/>
  <c r="T6" i="14"/>
  <c r="S6" i="14"/>
  <c r="R6" i="14"/>
  <c r="Q6" i="14"/>
  <c r="P6" i="14"/>
  <c r="O6" i="14"/>
  <c r="N6" i="14"/>
  <c r="M6" i="14"/>
  <c r="L6" i="14"/>
  <c r="K6" i="14"/>
  <c r="J6" i="14"/>
  <c r="F6" i="14"/>
  <c r="T5" i="14"/>
  <c r="S5" i="14"/>
  <c r="R5" i="14"/>
  <c r="Q5" i="14"/>
  <c r="P5" i="14"/>
  <c r="O5" i="14"/>
  <c r="N5" i="14"/>
  <c r="M5" i="14"/>
  <c r="L5" i="14"/>
  <c r="K5" i="14"/>
  <c r="J5" i="14"/>
  <c r="F5" i="14"/>
  <c r="H5" i="14" s="1"/>
  <c r="T4" i="14"/>
  <c r="S4" i="14"/>
  <c r="R4" i="14"/>
  <c r="Q4" i="14"/>
  <c r="P4" i="14"/>
  <c r="O4" i="14"/>
  <c r="N4" i="14"/>
  <c r="M4" i="14"/>
  <c r="L4" i="14"/>
  <c r="K4" i="14"/>
  <c r="J4" i="14"/>
  <c r="F4" i="14"/>
  <c r="H4" i="14" s="1"/>
  <c r="T3" i="14"/>
  <c r="S3" i="14"/>
  <c r="S10" i="14" s="1"/>
  <c r="R3" i="14"/>
  <c r="Q3" i="14"/>
  <c r="Q10" i="14" s="1"/>
  <c r="P3" i="14"/>
  <c r="O3" i="14"/>
  <c r="O10" i="14" s="1"/>
  <c r="N3" i="14"/>
  <c r="M3" i="14"/>
  <c r="M10" i="14" s="1"/>
  <c r="L3" i="14"/>
  <c r="K3" i="14"/>
  <c r="K10" i="14" s="1"/>
  <c r="J3" i="14"/>
  <c r="F3" i="14"/>
  <c r="H3" i="14" s="1"/>
  <c r="F16" i="15" l="1"/>
  <c r="F18" i="15"/>
  <c r="I18" i="15" s="1"/>
  <c r="K18" i="15" s="1"/>
  <c r="L18" i="15" s="1"/>
  <c r="G27" i="15"/>
  <c r="E19" i="15"/>
  <c r="F17" i="15"/>
  <c r="I17" i="15" s="1"/>
  <c r="K17" i="15" s="1"/>
  <c r="L17" i="15" s="1"/>
  <c r="G16" i="15"/>
  <c r="I16" i="15"/>
  <c r="K16" i="15" s="1"/>
  <c r="L16" i="15" s="1"/>
  <c r="M16" i="15" s="1"/>
  <c r="C19" i="15"/>
  <c r="J19" i="15"/>
  <c r="G26" i="15"/>
  <c r="D8" i="16"/>
  <c r="E8" i="16" s="1"/>
  <c r="E24" i="15"/>
  <c r="I8" i="14"/>
  <c r="U8" i="14" s="1"/>
  <c r="G9" i="16"/>
  <c r="H9" i="16" s="1"/>
  <c r="G25" i="15"/>
  <c r="H19" i="15"/>
  <c r="D19" i="15"/>
  <c r="D24" i="15"/>
  <c r="J10" i="14"/>
  <c r="N10" i="14"/>
  <c r="R10" i="14"/>
  <c r="U4" i="14"/>
  <c r="F10" i="14"/>
  <c r="L10" i="14"/>
  <c r="P10" i="14"/>
  <c r="T10" i="14"/>
  <c r="G18" i="15"/>
  <c r="M18" i="15" s="1"/>
  <c r="B24" i="15"/>
  <c r="F24" i="15"/>
  <c r="F15" i="15"/>
  <c r="I15" i="15" s="1"/>
  <c r="I3" i="14"/>
  <c r="U3" i="14" s="1"/>
  <c r="H6" i="14"/>
  <c r="I7" i="14"/>
  <c r="U7" i="14" s="1"/>
  <c r="I6" i="14"/>
  <c r="U6" i="14" s="1"/>
  <c r="H9" i="14"/>
  <c r="I5" i="14"/>
  <c r="U5" i="14" s="1"/>
  <c r="I9" i="14"/>
  <c r="U9" i="14" s="1"/>
  <c r="G17" i="15" l="1"/>
  <c r="M17" i="15" s="1"/>
  <c r="I9" i="16"/>
  <c r="J9" i="16" s="1"/>
  <c r="H10" i="14"/>
  <c r="F8" i="16"/>
  <c r="I19" i="15"/>
  <c r="K15" i="15"/>
  <c r="F19" i="15"/>
  <c r="G15" i="15"/>
  <c r="G19" i="15" s="1"/>
  <c r="G24" i="15"/>
  <c r="U10" i="14"/>
  <c r="I10" i="14"/>
  <c r="K9" i="16" l="1"/>
  <c r="L9" i="16" s="1"/>
  <c r="G8" i="16"/>
  <c r="K19" i="15"/>
  <c r="L15" i="15"/>
  <c r="L19" i="15" s="1"/>
  <c r="B54" i="12"/>
  <c r="A54" i="12"/>
  <c r="E54" i="12" s="1"/>
  <c r="B53" i="12"/>
  <c r="A53" i="12"/>
  <c r="E53" i="12" s="1"/>
  <c r="B52" i="12"/>
  <c r="A52" i="12"/>
  <c r="E52" i="12" s="1"/>
  <c r="C52" i="12" s="1"/>
  <c r="B51" i="12"/>
  <c r="A51" i="12"/>
  <c r="E51" i="12" s="1"/>
  <c r="B50" i="12"/>
  <c r="A50" i="12"/>
  <c r="B49" i="12"/>
  <c r="A49" i="12"/>
  <c r="B48" i="12"/>
  <c r="A48" i="12"/>
  <c r="B47" i="12"/>
  <c r="A47" i="12"/>
  <c r="B46" i="12"/>
  <c r="A46" i="12"/>
  <c r="B45" i="12"/>
  <c r="A45" i="12"/>
  <c r="B44" i="12"/>
  <c r="A44" i="12"/>
  <c r="B43" i="12"/>
  <c r="A43" i="12"/>
  <c r="B42" i="12"/>
  <c r="A42" i="12"/>
  <c r="B41" i="12"/>
  <c r="A41" i="12"/>
  <c r="B40" i="12"/>
  <c r="A40" i="12"/>
  <c r="B39" i="12"/>
  <c r="A39" i="12"/>
  <c r="B38" i="12"/>
  <c r="A38" i="12"/>
  <c r="B37" i="12"/>
  <c r="A37" i="12"/>
  <c r="B36" i="12"/>
  <c r="A36" i="12"/>
  <c r="B35" i="12"/>
  <c r="A35" i="12"/>
  <c r="B34" i="12"/>
  <c r="A34" i="12"/>
  <c r="B33" i="12"/>
  <c r="A33" i="12"/>
  <c r="B32" i="12"/>
  <c r="A32" i="12"/>
  <c r="B31" i="12"/>
  <c r="A31" i="12"/>
  <c r="B30" i="12"/>
  <c r="A30" i="12"/>
  <c r="B29" i="12"/>
  <c r="A29" i="12"/>
  <c r="B28" i="12"/>
  <c r="A28" i="12"/>
  <c r="B27" i="12"/>
  <c r="A27" i="12"/>
  <c r="B26" i="12"/>
  <c r="A26" i="12"/>
  <c r="B25" i="12"/>
  <c r="A25" i="12"/>
  <c r="B24" i="12"/>
  <c r="A24" i="12"/>
  <c r="B23" i="12"/>
  <c r="A23" i="12"/>
  <c r="E23" i="12" s="1"/>
  <c r="B22" i="12"/>
  <c r="A22" i="12"/>
  <c r="B21" i="12"/>
  <c r="A21" i="12"/>
  <c r="B20" i="12"/>
  <c r="A20" i="12"/>
  <c r="B19" i="12"/>
  <c r="A19" i="12"/>
  <c r="B18" i="12"/>
  <c r="A18" i="12"/>
  <c r="B17" i="12"/>
  <c r="A17" i="12"/>
  <c r="B16" i="12"/>
  <c r="A16" i="12"/>
  <c r="B15" i="12"/>
  <c r="A15" i="12"/>
  <c r="B14" i="12"/>
  <c r="A14" i="12"/>
  <c r="B13" i="12"/>
  <c r="A13" i="12"/>
  <c r="B12" i="12"/>
  <c r="A12" i="12"/>
  <c r="E22" i="12" s="1"/>
  <c r="C22" i="12" s="1"/>
  <c r="B11" i="12"/>
  <c r="A11" i="12"/>
  <c r="B10" i="12"/>
  <c r="A10" i="12"/>
  <c r="E10" i="12" s="1"/>
  <c r="E9" i="12"/>
  <c r="C9" i="12" s="1"/>
  <c r="B9" i="12"/>
  <c r="E8" i="12"/>
  <c r="C8" i="12" s="1"/>
  <c r="E7" i="12"/>
  <c r="C7" i="12" s="1"/>
  <c r="E6" i="12"/>
  <c r="B3" i="12"/>
  <c r="H153" i="11"/>
  <c r="H152" i="11"/>
  <c r="F152" i="11" s="1"/>
  <c r="H150" i="11"/>
  <c r="F150" i="11" s="1"/>
  <c r="H149" i="11"/>
  <c r="F149" i="11" s="1"/>
  <c r="H148" i="11"/>
  <c r="H147" i="11"/>
  <c r="H146" i="11"/>
  <c r="F146" i="11" s="1"/>
  <c r="H145" i="11"/>
  <c r="F145" i="11" s="1"/>
  <c r="H144" i="11"/>
  <c r="F144" i="11" s="1"/>
  <c r="H143" i="11"/>
  <c r="H141" i="11"/>
  <c r="F141" i="11" s="1"/>
  <c r="H140" i="11"/>
  <c r="F140" i="11" s="1"/>
  <c r="H139" i="11"/>
  <c r="F139" i="11" s="1"/>
  <c r="H137" i="11"/>
  <c r="F137" i="11" s="1"/>
  <c r="H136" i="11"/>
  <c r="F136" i="11" s="1"/>
  <c r="H135" i="11"/>
  <c r="F135" i="11" s="1"/>
  <c r="H132" i="11"/>
  <c r="F132" i="11" s="1"/>
  <c r="H131" i="11"/>
  <c r="F131" i="11" s="1"/>
  <c r="H130" i="11"/>
  <c r="F130" i="11" s="1"/>
  <c r="H126" i="11"/>
  <c r="F126" i="11" s="1"/>
  <c r="H125" i="11"/>
  <c r="F125" i="11" s="1"/>
  <c r="H124" i="11"/>
  <c r="F124" i="11" s="1"/>
  <c r="H123" i="11"/>
  <c r="F123" i="11" s="1"/>
  <c r="H122" i="11"/>
  <c r="H120" i="11"/>
  <c r="F120" i="11" s="1"/>
  <c r="H119" i="11"/>
  <c r="F119" i="11" s="1"/>
  <c r="H117" i="11"/>
  <c r="F117" i="11" s="1"/>
  <c r="H116" i="11"/>
  <c r="F116" i="11" s="1"/>
  <c r="H114" i="11"/>
  <c r="F114" i="11" s="1"/>
  <c r="H113" i="11"/>
  <c r="F113" i="11" s="1"/>
  <c r="H111" i="11"/>
  <c r="F111" i="11" s="1"/>
  <c r="H108" i="11"/>
  <c r="F108" i="11" s="1"/>
  <c r="H107" i="11"/>
  <c r="H106" i="11"/>
  <c r="F106" i="11" s="1"/>
  <c r="H105" i="11"/>
  <c r="F105" i="11" s="1"/>
  <c r="H104" i="11"/>
  <c r="F104" i="11" s="1"/>
  <c r="H103" i="11"/>
  <c r="F103" i="11" s="1"/>
  <c r="H102" i="11"/>
  <c r="F102" i="11" s="1"/>
  <c r="H101" i="11"/>
  <c r="F101" i="11" s="1"/>
  <c r="H100" i="11"/>
  <c r="F100" i="11" s="1"/>
  <c r="H99" i="11"/>
  <c r="F99" i="11" s="1"/>
  <c r="H98" i="11"/>
  <c r="H92" i="11"/>
  <c r="F92" i="11" s="1"/>
  <c r="H91" i="11"/>
  <c r="F91" i="11" s="1"/>
  <c r="H90" i="11"/>
  <c r="H89" i="11"/>
  <c r="F89" i="11" s="1"/>
  <c r="H88" i="11"/>
  <c r="F88" i="11" s="1"/>
  <c r="H87" i="11"/>
  <c r="F87" i="11" s="1"/>
  <c r="H86" i="11"/>
  <c r="F86" i="11" s="1"/>
  <c r="H84" i="11"/>
  <c r="F84" i="11" s="1"/>
  <c r="H83" i="11"/>
  <c r="F83" i="11" s="1"/>
  <c r="H82" i="11"/>
  <c r="F82" i="11" s="1"/>
  <c r="H81" i="11"/>
  <c r="F81" i="11" s="1"/>
  <c r="H79" i="11"/>
  <c r="F79" i="11" s="1"/>
  <c r="H78" i="11"/>
  <c r="F78" i="11" s="1"/>
  <c r="H77" i="11"/>
  <c r="F77" i="11" s="1"/>
  <c r="H76" i="11"/>
  <c r="F76" i="11" s="1"/>
  <c r="H72" i="11"/>
  <c r="F72" i="11" s="1"/>
  <c r="H71" i="11"/>
  <c r="H70" i="11"/>
  <c r="H69" i="11"/>
  <c r="F69" i="11" s="1"/>
  <c r="H68" i="11"/>
  <c r="H65" i="11"/>
  <c r="F65" i="11" s="1"/>
  <c r="H64" i="11"/>
  <c r="F64" i="11" s="1"/>
  <c r="H63" i="11"/>
  <c r="F63" i="11" s="1"/>
  <c r="H60" i="11"/>
  <c r="F60" i="11" s="1"/>
  <c r="H59" i="11"/>
  <c r="F59" i="11" s="1"/>
  <c r="H58" i="11"/>
  <c r="F58" i="11" s="1"/>
  <c r="H54" i="11"/>
  <c r="F54" i="11" s="1"/>
  <c r="H53" i="11"/>
  <c r="F53" i="11" s="1"/>
  <c r="H52" i="11"/>
  <c r="F52" i="11" s="1"/>
  <c r="H51" i="11"/>
  <c r="F51" i="11" s="1"/>
  <c r="H50" i="11"/>
  <c r="F50" i="11" s="1"/>
  <c r="H47" i="11"/>
  <c r="F47" i="11" s="1"/>
  <c r="H46" i="11"/>
  <c r="F46" i="11" s="1"/>
  <c r="H44" i="11"/>
  <c r="F44" i="11" s="1"/>
  <c r="H43" i="11"/>
  <c r="F43" i="11" s="1"/>
  <c r="H42" i="11"/>
  <c r="F42" i="11" s="1"/>
  <c r="H41" i="11"/>
  <c r="F41" i="11" s="1"/>
  <c r="H40" i="11"/>
  <c r="F40" i="11" s="1"/>
  <c r="H38" i="11"/>
  <c r="F38" i="11" s="1"/>
  <c r="H37" i="11"/>
  <c r="F37" i="11" s="1"/>
  <c r="H36" i="11"/>
  <c r="F36" i="11" s="1"/>
  <c r="H35" i="11"/>
  <c r="F35" i="11" s="1"/>
  <c r="H33" i="11"/>
  <c r="F33" i="11" s="1"/>
  <c r="H32" i="11"/>
  <c r="F32" i="11" s="1"/>
  <c r="H31" i="11"/>
  <c r="F31" i="11" s="1"/>
  <c r="H30" i="11"/>
  <c r="F30" i="11" s="1"/>
  <c r="H27" i="11"/>
  <c r="F27" i="11" s="1"/>
  <c r="H26" i="11"/>
  <c r="F26" i="11" s="1"/>
  <c r="H24" i="11"/>
  <c r="F24" i="11" s="1"/>
  <c r="H23" i="11"/>
  <c r="F23" i="11" s="1"/>
  <c r="H22" i="11"/>
  <c r="F22" i="11" s="1"/>
  <c r="H20" i="11"/>
  <c r="F20" i="11" s="1"/>
  <c r="H19" i="11"/>
  <c r="F19" i="11" s="1"/>
  <c r="H18" i="11"/>
  <c r="F18" i="11" s="1"/>
  <c r="H17" i="11"/>
  <c r="H16" i="11"/>
  <c r="F16" i="11" s="1"/>
  <c r="H15" i="11"/>
  <c r="H14" i="11"/>
  <c r="F14" i="11" s="1"/>
  <c r="H11" i="11"/>
  <c r="F11" i="11" s="1"/>
  <c r="H10" i="11"/>
  <c r="F10" i="11" s="1"/>
  <c r="H9" i="11"/>
  <c r="F9" i="11" s="1"/>
  <c r="H8" i="11"/>
  <c r="F8" i="11" s="1"/>
  <c r="A4" i="11"/>
  <c r="F122" i="11" l="1"/>
  <c r="F121" i="11" s="1"/>
  <c r="F118" i="11" s="1"/>
  <c r="E15" i="12"/>
  <c r="C15" i="12" s="1"/>
  <c r="E42" i="12"/>
  <c r="E50" i="12"/>
  <c r="E39" i="12"/>
  <c r="C39" i="12" s="1"/>
  <c r="E30" i="12"/>
  <c r="C30" i="12" s="1"/>
  <c r="E26" i="12"/>
  <c r="C26" i="12" s="1"/>
  <c r="M9" i="16"/>
  <c r="N9" i="16" s="1"/>
  <c r="M15" i="15"/>
  <c r="M19" i="15" s="1"/>
  <c r="H8" i="16"/>
  <c r="E35" i="12"/>
  <c r="C35" i="12" s="1"/>
  <c r="E32" i="12"/>
  <c r="E11" i="12"/>
  <c r="E19" i="12"/>
  <c r="E27" i="12"/>
  <c r="E31" i="12"/>
  <c r="F112" i="11"/>
  <c r="F85" i="11"/>
  <c r="F115" i="11"/>
  <c r="F129" i="11"/>
  <c r="F128" i="11" s="1"/>
  <c r="E12" i="12"/>
  <c r="E16" i="12"/>
  <c r="C16" i="12" s="1"/>
  <c r="E20" i="12"/>
  <c r="C20" i="12" s="1"/>
  <c r="E24" i="12"/>
  <c r="E28" i="12"/>
  <c r="E36" i="12"/>
  <c r="C36" i="12" s="1"/>
  <c r="E40" i="12"/>
  <c r="C40" i="12" s="1"/>
  <c r="E44" i="12"/>
  <c r="C44" i="12" s="1"/>
  <c r="E48" i="12"/>
  <c r="C48" i="12" s="1"/>
  <c r="E13" i="12"/>
  <c r="E17" i="12"/>
  <c r="E21" i="12"/>
  <c r="C21" i="12" s="1"/>
  <c r="E25" i="12"/>
  <c r="C25" i="12" s="1"/>
  <c r="E29" i="12"/>
  <c r="E33" i="12"/>
  <c r="E37" i="12"/>
  <c r="C37" i="12" s="1"/>
  <c r="E41" i="12"/>
  <c r="C41" i="12" s="1"/>
  <c r="E45" i="12"/>
  <c r="C45" i="12" s="1"/>
  <c r="E49" i="12"/>
  <c r="C49" i="12" s="1"/>
  <c r="E43" i="12"/>
  <c r="E47" i="12"/>
  <c r="C47" i="12" s="1"/>
  <c r="E14" i="12"/>
  <c r="E18" i="12"/>
  <c r="E34" i="12"/>
  <c r="C34" i="12" s="1"/>
  <c r="E38" i="12"/>
  <c r="C38" i="12" s="1"/>
  <c r="E46" i="12"/>
  <c r="C46" i="12" s="1"/>
  <c r="F62" i="11"/>
  <c r="F61" i="11" s="1"/>
  <c r="F80" i="11"/>
  <c r="F21" i="11"/>
  <c r="F29" i="11"/>
  <c r="F45" i="11"/>
  <c r="F57" i="11"/>
  <c r="F56" i="11" s="1"/>
  <c r="F75" i="11"/>
  <c r="F7" i="11"/>
  <c r="F25" i="11"/>
  <c r="F134" i="11"/>
  <c r="F133" i="11" s="1"/>
  <c r="B106" i="10"/>
  <c r="C106" i="10"/>
  <c r="E106" i="10"/>
  <c r="F106" i="10"/>
  <c r="B107" i="10"/>
  <c r="C107" i="10"/>
  <c r="E107" i="10"/>
  <c r="F107" i="10"/>
  <c r="B108" i="10"/>
  <c r="C108" i="10"/>
  <c r="E108" i="10"/>
  <c r="F108" i="10"/>
  <c r="B109" i="10"/>
  <c r="C109" i="10"/>
  <c r="E109" i="10"/>
  <c r="F109" i="10"/>
  <c r="B110" i="10"/>
  <c r="C110" i="10"/>
  <c r="E110" i="10"/>
  <c r="F110" i="10"/>
  <c r="B111" i="10"/>
  <c r="C111" i="10"/>
  <c r="E111" i="10"/>
  <c r="F111" i="10"/>
  <c r="B112" i="10"/>
  <c r="C112" i="10"/>
  <c r="E112" i="10"/>
  <c r="F112" i="10"/>
  <c r="B30" i="10"/>
  <c r="C30" i="10"/>
  <c r="E30" i="10"/>
  <c r="F30" i="10"/>
  <c r="B31" i="10"/>
  <c r="C31" i="10"/>
  <c r="E31" i="10"/>
  <c r="F31" i="10"/>
  <c r="B32" i="10"/>
  <c r="C32" i="10"/>
  <c r="E32" i="10"/>
  <c r="F32" i="10"/>
  <c r="B33" i="10"/>
  <c r="C33" i="10"/>
  <c r="E33" i="10"/>
  <c r="F33" i="10"/>
  <c r="B34" i="10"/>
  <c r="C34" i="10"/>
  <c r="E34" i="10"/>
  <c r="F34" i="10"/>
  <c r="B35" i="10"/>
  <c r="C35" i="10"/>
  <c r="E35" i="10"/>
  <c r="F35" i="10"/>
  <c r="B36" i="10"/>
  <c r="C36" i="10"/>
  <c r="E36" i="10"/>
  <c r="F36" i="10"/>
  <c r="B37" i="10"/>
  <c r="C37" i="10"/>
  <c r="E37" i="10"/>
  <c r="F37" i="10"/>
  <c r="B38" i="10"/>
  <c r="C38" i="10"/>
  <c r="E38" i="10"/>
  <c r="F38" i="10"/>
  <c r="B39" i="10"/>
  <c r="C39" i="10"/>
  <c r="E39" i="10"/>
  <c r="F39" i="10"/>
  <c r="B40" i="10"/>
  <c r="C40" i="10"/>
  <c r="E40" i="10"/>
  <c r="F40" i="10"/>
  <c r="B41" i="10"/>
  <c r="C41" i="10"/>
  <c r="E41" i="10"/>
  <c r="F41" i="10"/>
  <c r="B42" i="10"/>
  <c r="C42" i="10"/>
  <c r="E42" i="10"/>
  <c r="F42" i="10"/>
  <c r="B43" i="10"/>
  <c r="C43" i="10"/>
  <c r="E43" i="10"/>
  <c r="F43" i="10"/>
  <c r="B44" i="10"/>
  <c r="C44" i="10"/>
  <c r="E44" i="10"/>
  <c r="F44" i="10"/>
  <c r="B45" i="10"/>
  <c r="C45" i="10"/>
  <c r="E45" i="10"/>
  <c r="F45" i="10"/>
  <c r="B46" i="10"/>
  <c r="C46" i="10"/>
  <c r="E46" i="10"/>
  <c r="F46" i="10"/>
  <c r="B47" i="10"/>
  <c r="C47" i="10"/>
  <c r="E47" i="10"/>
  <c r="F47" i="10"/>
  <c r="B48" i="10"/>
  <c r="C48" i="10"/>
  <c r="E48" i="10"/>
  <c r="F48" i="10"/>
  <c r="B49" i="10"/>
  <c r="C49" i="10"/>
  <c r="E49" i="10"/>
  <c r="F49" i="10"/>
  <c r="B50" i="10"/>
  <c r="C50" i="10"/>
  <c r="E50" i="10"/>
  <c r="F50" i="10"/>
  <c r="B51" i="10"/>
  <c r="C51" i="10"/>
  <c r="E51" i="10"/>
  <c r="F51" i="10"/>
  <c r="B52" i="10"/>
  <c r="C52" i="10"/>
  <c r="E52" i="10"/>
  <c r="F52" i="10"/>
  <c r="B53" i="10"/>
  <c r="C53" i="10"/>
  <c r="E53" i="10"/>
  <c r="F53" i="10"/>
  <c r="B54" i="10"/>
  <c r="C54" i="10"/>
  <c r="E54" i="10"/>
  <c r="F54" i="10"/>
  <c r="B55" i="10"/>
  <c r="C55" i="10"/>
  <c r="E55" i="10"/>
  <c r="F55" i="10"/>
  <c r="B56" i="10"/>
  <c r="C56" i="10"/>
  <c r="E56" i="10"/>
  <c r="F56" i="10"/>
  <c r="B57" i="10"/>
  <c r="C57" i="10"/>
  <c r="E57" i="10"/>
  <c r="F57" i="10"/>
  <c r="B58" i="10"/>
  <c r="C58" i="10"/>
  <c r="E58" i="10"/>
  <c r="F58" i="10"/>
  <c r="B59" i="10"/>
  <c r="C59" i="10"/>
  <c r="E59" i="10"/>
  <c r="F59" i="10"/>
  <c r="B60" i="10"/>
  <c r="C60" i="10"/>
  <c r="E60" i="10"/>
  <c r="F60" i="10"/>
  <c r="B61" i="10"/>
  <c r="C61" i="10"/>
  <c r="E61" i="10"/>
  <c r="F61" i="10"/>
  <c r="B62" i="10"/>
  <c r="C62" i="10"/>
  <c r="E62" i="10"/>
  <c r="F62" i="10"/>
  <c r="B63" i="10"/>
  <c r="C63" i="10"/>
  <c r="E63" i="10"/>
  <c r="F63" i="10"/>
  <c r="B64" i="10"/>
  <c r="C64" i="10"/>
  <c r="E64" i="10"/>
  <c r="F64" i="10"/>
  <c r="B65" i="10"/>
  <c r="C65" i="10"/>
  <c r="E65" i="10"/>
  <c r="F65" i="10"/>
  <c r="B66" i="10"/>
  <c r="C66" i="10"/>
  <c r="E66" i="10"/>
  <c r="F66" i="10"/>
  <c r="B67" i="10"/>
  <c r="C67" i="10"/>
  <c r="E67" i="10"/>
  <c r="F67" i="10"/>
  <c r="B68" i="10"/>
  <c r="C68" i="10"/>
  <c r="E68" i="10"/>
  <c r="F68" i="10"/>
  <c r="B69" i="10"/>
  <c r="C69" i="10"/>
  <c r="E69" i="10"/>
  <c r="F69" i="10"/>
  <c r="B70" i="10"/>
  <c r="C70" i="10"/>
  <c r="E70" i="10"/>
  <c r="F70" i="10"/>
  <c r="B71" i="10"/>
  <c r="C71" i="10"/>
  <c r="E71" i="10"/>
  <c r="F71" i="10"/>
  <c r="B72" i="10"/>
  <c r="C72" i="10"/>
  <c r="E72" i="10"/>
  <c r="F72" i="10"/>
  <c r="B73" i="10"/>
  <c r="C73" i="10"/>
  <c r="E73" i="10"/>
  <c r="F73" i="10"/>
  <c r="B74" i="10"/>
  <c r="C74" i="10"/>
  <c r="E74" i="10"/>
  <c r="F74" i="10"/>
  <c r="B75" i="10"/>
  <c r="C75" i="10"/>
  <c r="E75" i="10"/>
  <c r="F75" i="10"/>
  <c r="B76" i="10"/>
  <c r="C76" i="10"/>
  <c r="E76" i="10"/>
  <c r="F76" i="10"/>
  <c r="B77" i="10"/>
  <c r="C77" i="10"/>
  <c r="E77" i="10"/>
  <c r="F77" i="10"/>
  <c r="B78" i="10"/>
  <c r="C78" i="10"/>
  <c r="E78" i="10"/>
  <c r="F78" i="10"/>
  <c r="B79" i="10"/>
  <c r="C79" i="10"/>
  <c r="E79" i="10"/>
  <c r="F79" i="10"/>
  <c r="B80" i="10"/>
  <c r="C80" i="10"/>
  <c r="E80" i="10"/>
  <c r="F80" i="10"/>
  <c r="B81" i="10"/>
  <c r="C81" i="10"/>
  <c r="E81" i="10"/>
  <c r="F81" i="10"/>
  <c r="B82" i="10"/>
  <c r="C82" i="10"/>
  <c r="E82" i="10"/>
  <c r="F82" i="10"/>
  <c r="B83" i="10"/>
  <c r="C83" i="10"/>
  <c r="E83" i="10"/>
  <c r="F83" i="10"/>
  <c r="B84" i="10"/>
  <c r="C84" i="10"/>
  <c r="E84" i="10"/>
  <c r="F84" i="10"/>
  <c r="B85" i="10"/>
  <c r="C85" i="10"/>
  <c r="E85" i="10"/>
  <c r="F85" i="10"/>
  <c r="B86" i="10"/>
  <c r="C86" i="10"/>
  <c r="E86" i="10"/>
  <c r="F86" i="10"/>
  <c r="B87" i="10"/>
  <c r="C87" i="10"/>
  <c r="E87" i="10"/>
  <c r="F87" i="10"/>
  <c r="B88" i="10"/>
  <c r="C88" i="10"/>
  <c r="E88" i="10"/>
  <c r="F88" i="10"/>
  <c r="B89" i="10"/>
  <c r="C89" i="10"/>
  <c r="E89" i="10"/>
  <c r="F89" i="10"/>
  <c r="B90" i="10"/>
  <c r="C90" i="10"/>
  <c r="E90" i="10"/>
  <c r="F90" i="10"/>
  <c r="B91" i="10"/>
  <c r="C91" i="10"/>
  <c r="E91" i="10"/>
  <c r="F91" i="10"/>
  <c r="B92" i="10"/>
  <c r="C92" i="10"/>
  <c r="E92" i="10"/>
  <c r="F92" i="10"/>
  <c r="B93" i="10"/>
  <c r="C93" i="10"/>
  <c r="E93" i="10"/>
  <c r="F93" i="10"/>
  <c r="B94" i="10"/>
  <c r="C94" i="10"/>
  <c r="E94" i="10"/>
  <c r="F94" i="10"/>
  <c r="B95" i="10"/>
  <c r="C95" i="10"/>
  <c r="E95" i="10"/>
  <c r="F95" i="10"/>
  <c r="B96" i="10"/>
  <c r="C96" i="10"/>
  <c r="E96" i="10"/>
  <c r="F96" i="10"/>
  <c r="B97" i="10"/>
  <c r="C97" i="10"/>
  <c r="E97" i="10"/>
  <c r="F97" i="10"/>
  <c r="B98" i="10"/>
  <c r="C98" i="10"/>
  <c r="E98" i="10"/>
  <c r="F98" i="10"/>
  <c r="B99" i="10"/>
  <c r="C99" i="10"/>
  <c r="E99" i="10"/>
  <c r="F99" i="10"/>
  <c r="B100" i="10"/>
  <c r="C100" i="10"/>
  <c r="E100" i="10"/>
  <c r="F100" i="10"/>
  <c r="B101" i="10"/>
  <c r="C101" i="10"/>
  <c r="E101" i="10"/>
  <c r="F101" i="10"/>
  <c r="B102" i="10"/>
  <c r="C102" i="10"/>
  <c r="E102" i="10"/>
  <c r="F102" i="10"/>
  <c r="B103" i="10"/>
  <c r="C103" i="10"/>
  <c r="E103" i="10"/>
  <c r="F103" i="10"/>
  <c r="B104" i="10"/>
  <c r="C104" i="10"/>
  <c r="E104" i="10"/>
  <c r="F104" i="10"/>
  <c r="B105" i="10"/>
  <c r="C105" i="10"/>
  <c r="E105" i="10"/>
  <c r="F105" i="10"/>
  <c r="B113" i="10"/>
  <c r="C113" i="10"/>
  <c r="E113" i="10"/>
  <c r="F113" i="10"/>
  <c r="B114" i="10"/>
  <c r="C114" i="10"/>
  <c r="E114" i="10"/>
  <c r="F114" i="10"/>
  <c r="B115" i="10"/>
  <c r="C115" i="10"/>
  <c r="E115" i="10"/>
  <c r="F115" i="10"/>
  <c r="E83" i="1"/>
  <c r="D85" i="10" s="1"/>
  <c r="H83" i="1"/>
  <c r="G85" i="10" s="1"/>
  <c r="E84" i="1"/>
  <c r="D86" i="10" s="1"/>
  <c r="H84" i="1"/>
  <c r="G86" i="10" s="1"/>
  <c r="E85" i="1"/>
  <c r="D87" i="10" s="1"/>
  <c r="H85" i="1"/>
  <c r="G87" i="10" s="1"/>
  <c r="E86" i="1"/>
  <c r="D88" i="10" s="1"/>
  <c r="H86" i="1"/>
  <c r="G88" i="10" s="1"/>
  <c r="E87" i="1"/>
  <c r="D89" i="10" s="1"/>
  <c r="H87" i="1"/>
  <c r="G89" i="10" s="1"/>
  <c r="E88" i="1"/>
  <c r="D90" i="10" s="1"/>
  <c r="H88" i="1"/>
  <c r="G90" i="10" s="1"/>
  <c r="E89" i="1"/>
  <c r="D91" i="10" s="1"/>
  <c r="H89" i="1"/>
  <c r="G91" i="10" s="1"/>
  <c r="E90" i="1"/>
  <c r="D92" i="10" s="1"/>
  <c r="H90" i="1"/>
  <c r="G92" i="10" s="1"/>
  <c r="E91" i="1"/>
  <c r="D93" i="10" s="1"/>
  <c r="H91" i="1"/>
  <c r="G93" i="10" s="1"/>
  <c r="E92" i="1"/>
  <c r="D94" i="10" s="1"/>
  <c r="H92" i="1"/>
  <c r="G94" i="10" s="1"/>
  <c r="E93" i="1"/>
  <c r="D95" i="10" s="1"/>
  <c r="H93" i="1"/>
  <c r="G95" i="10" s="1"/>
  <c r="E94" i="1"/>
  <c r="D96" i="10" s="1"/>
  <c r="H94" i="1"/>
  <c r="G96" i="10" s="1"/>
  <c r="E95" i="1"/>
  <c r="D97" i="10" s="1"/>
  <c r="H95" i="1"/>
  <c r="G97" i="10" s="1"/>
  <c r="E96" i="1"/>
  <c r="D98" i="10" s="1"/>
  <c r="H96" i="1"/>
  <c r="G98" i="10" s="1"/>
  <c r="E97" i="1"/>
  <c r="D99" i="10" s="1"/>
  <c r="H97" i="1"/>
  <c r="G99" i="10" s="1"/>
  <c r="E98" i="1"/>
  <c r="D100" i="10" s="1"/>
  <c r="H98" i="1"/>
  <c r="G100" i="10" s="1"/>
  <c r="E99" i="1"/>
  <c r="D101" i="10" s="1"/>
  <c r="H99" i="1"/>
  <c r="G101" i="10" s="1"/>
  <c r="E100" i="1"/>
  <c r="D102" i="10" s="1"/>
  <c r="H100" i="1"/>
  <c r="G102" i="10" s="1"/>
  <c r="E101" i="1"/>
  <c r="D103" i="10" s="1"/>
  <c r="H101" i="1"/>
  <c r="G103" i="10" s="1"/>
  <c r="E102" i="1"/>
  <c r="D104" i="10" s="1"/>
  <c r="H102" i="1"/>
  <c r="G104" i="10" s="1"/>
  <c r="E103" i="1"/>
  <c r="D105" i="10" s="1"/>
  <c r="H103" i="1"/>
  <c r="G105" i="10" s="1"/>
  <c r="E104" i="1"/>
  <c r="D106" i="10" s="1"/>
  <c r="H104" i="1"/>
  <c r="G106" i="10" s="1"/>
  <c r="E105" i="1"/>
  <c r="D107" i="10" s="1"/>
  <c r="H105" i="1"/>
  <c r="G107" i="10" s="1"/>
  <c r="E106" i="1"/>
  <c r="D108" i="10" s="1"/>
  <c r="H106" i="1"/>
  <c r="G108" i="10" s="1"/>
  <c r="E107" i="1"/>
  <c r="D109" i="10" s="1"/>
  <c r="H107" i="1"/>
  <c r="G109" i="10" s="1"/>
  <c r="E108" i="1"/>
  <c r="D110" i="10" s="1"/>
  <c r="H108" i="1"/>
  <c r="G110" i="10" s="1"/>
  <c r="E109" i="1"/>
  <c r="D111" i="10" s="1"/>
  <c r="H109" i="1"/>
  <c r="G111" i="10" s="1"/>
  <c r="E110" i="1"/>
  <c r="D112" i="10" s="1"/>
  <c r="H110" i="1"/>
  <c r="G112" i="10" s="1"/>
  <c r="E111" i="1"/>
  <c r="H111" i="1"/>
  <c r="G113" i="10" s="1"/>
  <c r="E112" i="1"/>
  <c r="H112" i="1"/>
  <c r="G114" i="10" s="1"/>
  <c r="E113" i="1"/>
  <c r="H113" i="1"/>
  <c r="G115" i="10" s="1"/>
  <c r="E114" i="1"/>
  <c r="H114" i="1"/>
  <c r="E115" i="1"/>
  <c r="H115" i="1"/>
  <c r="C29" i="12" l="1"/>
  <c r="D113" i="10"/>
  <c r="D115" i="10"/>
  <c r="D114" i="10"/>
  <c r="F110" i="11"/>
  <c r="I8" i="16"/>
  <c r="O9" i="16"/>
  <c r="P9" i="16" s="1"/>
  <c r="Q9" i="16" s="1"/>
  <c r="F34" i="11"/>
  <c r="F39" i="11"/>
  <c r="F49" i="11"/>
  <c r="F74" i="11"/>
  <c r="F73" i="11" s="1"/>
  <c r="E11" i="10"/>
  <c r="H9" i="1"/>
  <c r="G11" i="10" s="1"/>
  <c r="H10" i="1"/>
  <c r="G12" i="10" s="1"/>
  <c r="H11" i="1"/>
  <c r="G13" i="10" s="1"/>
  <c r="H12" i="1"/>
  <c r="G14" i="10" s="1"/>
  <c r="H13" i="1"/>
  <c r="G15" i="10" s="1"/>
  <c r="H14" i="1"/>
  <c r="G16" i="10" s="1"/>
  <c r="H15" i="1"/>
  <c r="G17" i="10" s="1"/>
  <c r="H16" i="1"/>
  <c r="G18" i="10" s="1"/>
  <c r="H17" i="1"/>
  <c r="G19" i="10" s="1"/>
  <c r="H18" i="1"/>
  <c r="G20" i="10" s="1"/>
  <c r="H19" i="1"/>
  <c r="G21" i="10" s="1"/>
  <c r="J8" i="16" l="1"/>
  <c r="R9" i="16"/>
  <c r="S9" i="16" s="1"/>
  <c r="F28" i="11"/>
  <c r="B21" i="7"/>
  <c r="K8" i="16" l="1"/>
  <c r="B50" i="7"/>
  <c r="C50" i="7" s="1"/>
  <c r="C113" i="7"/>
  <c r="D113" i="7"/>
  <c r="E113" i="7"/>
  <c r="F113" i="7"/>
  <c r="L9" i="13" s="1"/>
  <c r="C11" i="12" s="1"/>
  <c r="L8" i="16" l="1"/>
  <c r="F50" i="7"/>
  <c r="E50" i="7"/>
  <c r="D50" i="7"/>
  <c r="G113" i="7"/>
  <c r="H113" i="7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6" i="10"/>
  <c r="B7" i="10"/>
  <c r="B8" i="10"/>
  <c r="B9" i="10"/>
  <c r="B10" i="10"/>
  <c r="M8" i="16" l="1"/>
  <c r="G50" i="7"/>
  <c r="D7" i="13" s="1"/>
  <c r="H50" i="7"/>
  <c r="H7" i="13" s="1"/>
  <c r="H8" i="1"/>
  <c r="G10" i="10" s="1"/>
  <c r="H4" i="1"/>
  <c r="G6" i="10" s="1"/>
  <c r="H5" i="1"/>
  <c r="G7" i="10" s="1"/>
  <c r="H6" i="1"/>
  <c r="G8" i="10" s="1"/>
  <c r="H7" i="1"/>
  <c r="G9" i="10" s="1"/>
  <c r="H20" i="1"/>
  <c r="G22" i="10" s="1"/>
  <c r="H21" i="1"/>
  <c r="G23" i="10" s="1"/>
  <c r="H22" i="1"/>
  <c r="G24" i="10" s="1"/>
  <c r="H23" i="1"/>
  <c r="G25" i="10" s="1"/>
  <c r="H24" i="1"/>
  <c r="G26" i="10" s="1"/>
  <c r="H25" i="1"/>
  <c r="G27" i="10" s="1"/>
  <c r="H26" i="1"/>
  <c r="G28" i="10" s="1"/>
  <c r="H27" i="1"/>
  <c r="G29" i="10" s="1"/>
  <c r="H28" i="1"/>
  <c r="G30" i="10" s="1"/>
  <c r="H29" i="1"/>
  <c r="G31" i="10" s="1"/>
  <c r="H30" i="1"/>
  <c r="G32" i="10" s="1"/>
  <c r="H31" i="1"/>
  <c r="G33" i="10" s="1"/>
  <c r="H32" i="1"/>
  <c r="G34" i="10" s="1"/>
  <c r="H33" i="1"/>
  <c r="G35" i="10" s="1"/>
  <c r="H34" i="1"/>
  <c r="G36" i="10" s="1"/>
  <c r="H35" i="1"/>
  <c r="G37" i="10" s="1"/>
  <c r="H36" i="1"/>
  <c r="G38" i="10" s="1"/>
  <c r="H37" i="1"/>
  <c r="G39" i="10" s="1"/>
  <c r="H38" i="1"/>
  <c r="G40" i="10" s="1"/>
  <c r="H39" i="1"/>
  <c r="G41" i="10" s="1"/>
  <c r="H40" i="1"/>
  <c r="G42" i="10" s="1"/>
  <c r="H41" i="1"/>
  <c r="G43" i="10" s="1"/>
  <c r="H42" i="1"/>
  <c r="G44" i="10" s="1"/>
  <c r="H43" i="1"/>
  <c r="G45" i="10" s="1"/>
  <c r="H44" i="1"/>
  <c r="G46" i="10" s="1"/>
  <c r="H45" i="1"/>
  <c r="G47" i="10" s="1"/>
  <c r="H46" i="1"/>
  <c r="G48" i="10" s="1"/>
  <c r="H47" i="1"/>
  <c r="G49" i="10" s="1"/>
  <c r="H48" i="1"/>
  <c r="G50" i="10" s="1"/>
  <c r="H49" i="1"/>
  <c r="G51" i="10" s="1"/>
  <c r="H50" i="1"/>
  <c r="G52" i="10" s="1"/>
  <c r="H51" i="1"/>
  <c r="G53" i="10" s="1"/>
  <c r="H52" i="1"/>
  <c r="G54" i="10" s="1"/>
  <c r="H53" i="1"/>
  <c r="G55" i="10" s="1"/>
  <c r="H54" i="1"/>
  <c r="G56" i="10" s="1"/>
  <c r="H55" i="1"/>
  <c r="G57" i="10" s="1"/>
  <c r="H56" i="1"/>
  <c r="G58" i="10" s="1"/>
  <c r="H57" i="1"/>
  <c r="G59" i="10" s="1"/>
  <c r="H58" i="1"/>
  <c r="G60" i="10" s="1"/>
  <c r="H59" i="1"/>
  <c r="G61" i="10" s="1"/>
  <c r="H60" i="1"/>
  <c r="G62" i="10" s="1"/>
  <c r="H61" i="1"/>
  <c r="G63" i="10" s="1"/>
  <c r="H62" i="1"/>
  <c r="G64" i="10" s="1"/>
  <c r="H63" i="1"/>
  <c r="G65" i="10" s="1"/>
  <c r="H64" i="1"/>
  <c r="G66" i="10" s="1"/>
  <c r="H65" i="1"/>
  <c r="G67" i="10" s="1"/>
  <c r="H66" i="1"/>
  <c r="G68" i="10" s="1"/>
  <c r="H67" i="1"/>
  <c r="G69" i="10" s="1"/>
  <c r="H68" i="1"/>
  <c r="G70" i="10" s="1"/>
  <c r="H69" i="1"/>
  <c r="G71" i="10" s="1"/>
  <c r="H70" i="1"/>
  <c r="G72" i="10" s="1"/>
  <c r="H71" i="1"/>
  <c r="G73" i="10" s="1"/>
  <c r="H72" i="1"/>
  <c r="G74" i="10" s="1"/>
  <c r="H73" i="1"/>
  <c r="G75" i="10" s="1"/>
  <c r="H74" i="1"/>
  <c r="G76" i="10" s="1"/>
  <c r="H75" i="1"/>
  <c r="G77" i="10" s="1"/>
  <c r="H76" i="1"/>
  <c r="G78" i="10" s="1"/>
  <c r="H77" i="1"/>
  <c r="G79" i="10" s="1"/>
  <c r="H78" i="1"/>
  <c r="G80" i="10" s="1"/>
  <c r="H79" i="1"/>
  <c r="G81" i="10" s="1"/>
  <c r="H80" i="1"/>
  <c r="G82" i="10" s="1"/>
  <c r="H81" i="1"/>
  <c r="G83" i="10" s="1"/>
  <c r="H82" i="1"/>
  <c r="G84" i="10" s="1"/>
  <c r="H3" i="1"/>
  <c r="G5" i="10" s="1"/>
  <c r="N8" i="16" l="1"/>
  <c r="E104" i="7"/>
  <c r="F104" i="7"/>
  <c r="F103" i="7"/>
  <c r="E103" i="7"/>
  <c r="E100" i="7"/>
  <c r="F100" i="7"/>
  <c r="E101" i="7"/>
  <c r="F101" i="7"/>
  <c r="F99" i="7"/>
  <c r="E99" i="7"/>
  <c r="E96" i="7"/>
  <c r="F96" i="7"/>
  <c r="E97" i="7"/>
  <c r="F97" i="7"/>
  <c r="F95" i="7"/>
  <c r="E95" i="7"/>
  <c r="L7" i="13" s="1"/>
  <c r="C19" i="12" s="1"/>
  <c r="E93" i="7"/>
  <c r="F93" i="7"/>
  <c r="F92" i="7"/>
  <c r="E92" i="7"/>
  <c r="L6" i="13" s="1"/>
  <c r="C18" i="12" s="1"/>
  <c r="E81" i="7"/>
  <c r="F81" i="7"/>
  <c r="E82" i="7"/>
  <c r="F82" i="7"/>
  <c r="E83" i="7"/>
  <c r="F83" i="7"/>
  <c r="E84" i="7"/>
  <c r="F84" i="7"/>
  <c r="E85" i="7"/>
  <c r="F85" i="7"/>
  <c r="E86" i="7"/>
  <c r="F86" i="7"/>
  <c r="E87" i="7"/>
  <c r="F87" i="7"/>
  <c r="E88" i="7"/>
  <c r="F88" i="7"/>
  <c r="E89" i="7"/>
  <c r="F89" i="7"/>
  <c r="E90" i="7"/>
  <c r="F90" i="7"/>
  <c r="F80" i="7"/>
  <c r="E80" i="7"/>
  <c r="E73" i="7"/>
  <c r="F73" i="7"/>
  <c r="E74" i="7"/>
  <c r="F74" i="7"/>
  <c r="E75" i="7"/>
  <c r="L8" i="13" s="1"/>
  <c r="F75" i="7"/>
  <c r="E76" i="7"/>
  <c r="F76" i="7"/>
  <c r="E77" i="7"/>
  <c r="F77" i="7"/>
  <c r="E78" i="7"/>
  <c r="F78" i="7"/>
  <c r="F72" i="7"/>
  <c r="E72" i="7"/>
  <c r="E70" i="7"/>
  <c r="F70" i="7"/>
  <c r="F69" i="7"/>
  <c r="E69" i="7"/>
  <c r="L5" i="13" s="1"/>
  <c r="E61" i="7"/>
  <c r="F61" i="7"/>
  <c r="E62" i="7"/>
  <c r="F62" i="7"/>
  <c r="F52" i="7"/>
  <c r="F53" i="7"/>
  <c r="E35" i="7"/>
  <c r="F35" i="7"/>
  <c r="E36" i="7"/>
  <c r="F36" i="7"/>
  <c r="E37" i="7"/>
  <c r="F37" i="7"/>
  <c r="E38" i="7"/>
  <c r="F38" i="7"/>
  <c r="E39" i="7"/>
  <c r="F39" i="7"/>
  <c r="E40" i="7"/>
  <c r="F40" i="7"/>
  <c r="E41" i="7"/>
  <c r="F41" i="7"/>
  <c r="E42" i="7"/>
  <c r="F42" i="7"/>
  <c r="E43" i="7"/>
  <c r="F43" i="7"/>
  <c r="E44" i="7"/>
  <c r="F44" i="7"/>
  <c r="E45" i="7"/>
  <c r="F45" i="7"/>
  <c r="E46" i="7"/>
  <c r="F46" i="7"/>
  <c r="F29" i="7"/>
  <c r="F30" i="7"/>
  <c r="F31" i="7"/>
  <c r="F32" i="7"/>
  <c r="F28" i="7"/>
  <c r="F34" i="7"/>
  <c r="F20" i="7"/>
  <c r="F23" i="7"/>
  <c r="F24" i="7"/>
  <c r="F25" i="7"/>
  <c r="F26" i="7"/>
  <c r="E20" i="7"/>
  <c r="E23" i="7"/>
  <c r="E24" i="7"/>
  <c r="E25" i="7"/>
  <c r="E26" i="7"/>
  <c r="E28" i="7"/>
  <c r="E29" i="7"/>
  <c r="E30" i="7"/>
  <c r="E31" i="7"/>
  <c r="E32" i="7"/>
  <c r="E34" i="7"/>
  <c r="E52" i="7"/>
  <c r="E53" i="7"/>
  <c r="O8" i="16" l="1"/>
  <c r="F33" i="7"/>
  <c r="F27" i="7"/>
  <c r="E27" i="7"/>
  <c r="E33" i="7"/>
  <c r="E9" i="1"/>
  <c r="F114" i="7"/>
  <c r="E114" i="7"/>
  <c r="D114" i="7"/>
  <c r="C114" i="7"/>
  <c r="E107" i="7"/>
  <c r="F107" i="7"/>
  <c r="E108" i="7"/>
  <c r="F108" i="7"/>
  <c r="F106" i="7"/>
  <c r="E106" i="7"/>
  <c r="C107" i="7"/>
  <c r="D107" i="7"/>
  <c r="C108" i="7"/>
  <c r="D108" i="7"/>
  <c r="D106" i="7"/>
  <c r="C106" i="7"/>
  <c r="C104" i="7"/>
  <c r="D104" i="7"/>
  <c r="D103" i="7"/>
  <c r="C103" i="7"/>
  <c r="C100" i="7"/>
  <c r="D100" i="7"/>
  <c r="C101" i="7"/>
  <c r="D101" i="7"/>
  <c r="D99" i="7"/>
  <c r="C99" i="7"/>
  <c r="C96" i="7"/>
  <c r="D96" i="7"/>
  <c r="C97" i="7"/>
  <c r="D97" i="7"/>
  <c r="D95" i="7"/>
  <c r="C95" i="7"/>
  <c r="C93" i="7"/>
  <c r="D93" i="7"/>
  <c r="D92" i="7"/>
  <c r="C92" i="7"/>
  <c r="C81" i="7"/>
  <c r="D81" i="7"/>
  <c r="C82" i="7"/>
  <c r="D82" i="7"/>
  <c r="C83" i="7"/>
  <c r="D83" i="7"/>
  <c r="C84" i="7"/>
  <c r="D84" i="7"/>
  <c r="C85" i="7"/>
  <c r="D85" i="7"/>
  <c r="C86" i="7"/>
  <c r="D86" i="7"/>
  <c r="C87" i="7"/>
  <c r="D87" i="7"/>
  <c r="C88" i="7"/>
  <c r="D88" i="7"/>
  <c r="C89" i="7"/>
  <c r="D89" i="7"/>
  <c r="C90" i="7"/>
  <c r="D90" i="7"/>
  <c r="D80" i="7"/>
  <c r="C80" i="7"/>
  <c r="C73" i="7"/>
  <c r="D73" i="7"/>
  <c r="C74" i="7"/>
  <c r="D74" i="7"/>
  <c r="C75" i="7"/>
  <c r="D75" i="7"/>
  <c r="C76" i="7"/>
  <c r="D76" i="7"/>
  <c r="C77" i="7"/>
  <c r="D77" i="7"/>
  <c r="C78" i="7"/>
  <c r="D78" i="7"/>
  <c r="D72" i="7"/>
  <c r="C72" i="7"/>
  <c r="C70" i="7"/>
  <c r="D70" i="7"/>
  <c r="D69" i="7"/>
  <c r="C69" i="7"/>
  <c r="C61" i="7"/>
  <c r="D61" i="7"/>
  <c r="C62" i="7"/>
  <c r="D62" i="7"/>
  <c r="C52" i="7"/>
  <c r="D52" i="7"/>
  <c r="C53" i="7"/>
  <c r="D53" i="7"/>
  <c r="C25" i="7"/>
  <c r="D25" i="7"/>
  <c r="D35" i="7"/>
  <c r="D36" i="7"/>
  <c r="D37" i="7"/>
  <c r="D38" i="7"/>
  <c r="D39" i="7"/>
  <c r="D40" i="7"/>
  <c r="D41" i="7"/>
  <c r="D42" i="7"/>
  <c r="D43" i="7"/>
  <c r="D44" i="7"/>
  <c r="D45" i="7"/>
  <c r="D46" i="7"/>
  <c r="D34" i="7"/>
  <c r="C35" i="7"/>
  <c r="C36" i="7"/>
  <c r="C37" i="7"/>
  <c r="C38" i="7"/>
  <c r="C39" i="7"/>
  <c r="C40" i="7"/>
  <c r="C41" i="7"/>
  <c r="C42" i="7"/>
  <c r="C43" i="7"/>
  <c r="C44" i="7"/>
  <c r="C45" i="7"/>
  <c r="C46" i="7"/>
  <c r="C34" i="7"/>
  <c r="D29" i="7"/>
  <c r="D30" i="7"/>
  <c r="D31" i="7"/>
  <c r="D32" i="7"/>
  <c r="D28" i="7"/>
  <c r="C29" i="7"/>
  <c r="C30" i="7"/>
  <c r="C31" i="7"/>
  <c r="C32" i="7"/>
  <c r="C28" i="7"/>
  <c r="D20" i="7"/>
  <c r="D23" i="7"/>
  <c r="D24" i="7"/>
  <c r="C20" i="7"/>
  <c r="C23" i="7"/>
  <c r="C24" i="7"/>
  <c r="G116" i="1"/>
  <c r="P8" i="16" l="1"/>
  <c r="G62" i="7"/>
  <c r="H61" i="7"/>
  <c r="G20" i="7"/>
  <c r="G61" i="7"/>
  <c r="H62" i="7"/>
  <c r="G23" i="7"/>
  <c r="G24" i="7"/>
  <c r="H25" i="7"/>
  <c r="H24" i="7"/>
  <c r="G25" i="7"/>
  <c r="H23" i="7"/>
  <c r="H20" i="7"/>
  <c r="F116" i="1"/>
  <c r="C19" i="10"/>
  <c r="C6" i="10"/>
  <c r="E6" i="10"/>
  <c r="F6" i="10"/>
  <c r="C7" i="10"/>
  <c r="E7" i="10"/>
  <c r="F7" i="10"/>
  <c r="C8" i="10"/>
  <c r="E8" i="10"/>
  <c r="F8" i="10"/>
  <c r="C9" i="10"/>
  <c r="E9" i="10"/>
  <c r="F9" i="10"/>
  <c r="C10" i="10"/>
  <c r="E10" i="10"/>
  <c r="F10" i="10"/>
  <c r="C11" i="10"/>
  <c r="F11" i="10"/>
  <c r="C12" i="10"/>
  <c r="E12" i="10"/>
  <c r="F12" i="10"/>
  <c r="C13" i="10"/>
  <c r="E13" i="10"/>
  <c r="F13" i="10"/>
  <c r="C14" i="10"/>
  <c r="E14" i="10"/>
  <c r="F14" i="10"/>
  <c r="C15" i="10"/>
  <c r="E15" i="10"/>
  <c r="F15" i="10"/>
  <c r="C16" i="10"/>
  <c r="E16" i="10"/>
  <c r="F16" i="10"/>
  <c r="C17" i="10"/>
  <c r="E17" i="10"/>
  <c r="F17" i="10"/>
  <c r="C18" i="10"/>
  <c r="E18" i="10"/>
  <c r="F18" i="10"/>
  <c r="E19" i="10"/>
  <c r="F19" i="10"/>
  <c r="C20" i="10"/>
  <c r="E20" i="10"/>
  <c r="F20" i="10"/>
  <c r="C21" i="10"/>
  <c r="E21" i="10"/>
  <c r="F21" i="10"/>
  <c r="C22" i="10"/>
  <c r="E22" i="10"/>
  <c r="F22" i="10"/>
  <c r="C23" i="10"/>
  <c r="E23" i="10"/>
  <c r="F23" i="10"/>
  <c r="C24" i="10"/>
  <c r="E24" i="10"/>
  <c r="F24" i="10"/>
  <c r="C25" i="10"/>
  <c r="E25" i="10"/>
  <c r="F25" i="10"/>
  <c r="C26" i="10"/>
  <c r="E26" i="10"/>
  <c r="F26" i="10"/>
  <c r="C27" i="10"/>
  <c r="E27" i="10"/>
  <c r="F27" i="10"/>
  <c r="C28" i="10"/>
  <c r="E28" i="10"/>
  <c r="F28" i="10"/>
  <c r="C29" i="10"/>
  <c r="E29" i="10"/>
  <c r="F29" i="10"/>
  <c r="C5" i="10"/>
  <c r="E5" i="10"/>
  <c r="F5" i="10"/>
  <c r="B5" i="10"/>
  <c r="D105" i="7"/>
  <c r="C105" i="7"/>
  <c r="E7" i="1"/>
  <c r="D9" i="10" s="1"/>
  <c r="E3" i="1"/>
  <c r="D5" i="10" s="1"/>
  <c r="E4" i="1"/>
  <c r="D6" i="10" s="1"/>
  <c r="E5" i="1"/>
  <c r="D7" i="10" s="1"/>
  <c r="E6" i="1"/>
  <c r="D8" i="10" s="1"/>
  <c r="Q8" i="16" l="1"/>
  <c r="L2" i="1"/>
  <c r="I2" i="1"/>
  <c r="K2" i="1"/>
  <c r="F116" i="10"/>
  <c r="H107" i="7"/>
  <c r="E116" i="10"/>
  <c r="C102" i="7"/>
  <c r="C91" i="7"/>
  <c r="C68" i="7"/>
  <c r="C27" i="7"/>
  <c r="D102" i="7"/>
  <c r="D91" i="7"/>
  <c r="D68" i="7"/>
  <c r="G107" i="7"/>
  <c r="C79" i="7"/>
  <c r="C33" i="7"/>
  <c r="D94" i="7"/>
  <c r="D33" i="7"/>
  <c r="C94" i="7"/>
  <c r="C71" i="7"/>
  <c r="D71" i="7"/>
  <c r="D27" i="7"/>
  <c r="G108" i="7"/>
  <c r="H108" i="7"/>
  <c r="C98" i="7"/>
  <c r="D98" i="7"/>
  <c r="D79" i="7"/>
  <c r="H106" i="7"/>
  <c r="G106" i="7"/>
  <c r="R8" i="16" l="1"/>
  <c r="H2" i="10"/>
  <c r="I2" i="10"/>
  <c r="G114" i="7"/>
  <c r="H114" i="7"/>
  <c r="S8" i="16" l="1"/>
  <c r="E82" i="1"/>
  <c r="D84" i="10" s="1"/>
  <c r="E81" i="1"/>
  <c r="D83" i="10" s="1"/>
  <c r="E79" i="1"/>
  <c r="D81" i="10" s="1"/>
  <c r="E80" i="1"/>
  <c r="D82" i="10" s="1"/>
  <c r="E72" i="1"/>
  <c r="D74" i="10" s="1"/>
  <c r="E68" i="1"/>
  <c r="D70" i="10" s="1"/>
  <c r="E69" i="1"/>
  <c r="D71" i="10" s="1"/>
  <c r="E70" i="1"/>
  <c r="D72" i="10" s="1"/>
  <c r="E71" i="1"/>
  <c r="D73" i="10" s="1"/>
  <c r="E51" i="1" l="1"/>
  <c r="D53" i="10" s="1"/>
  <c r="E52" i="1"/>
  <c r="D54" i="10" s="1"/>
  <c r="E53" i="1"/>
  <c r="D55" i="10" s="1"/>
  <c r="E54" i="1"/>
  <c r="D56" i="10" s="1"/>
  <c r="E24" i="1"/>
  <c r="D26" i="10" s="1"/>
  <c r="E25" i="1"/>
  <c r="D27" i="10" s="1"/>
  <c r="E26" i="1"/>
  <c r="D28" i="10" s="1"/>
  <c r="E22" i="1"/>
  <c r="D24" i="10" s="1"/>
  <c r="E27" i="1"/>
  <c r="D29" i="10" s="1"/>
  <c r="E28" i="1"/>
  <c r="D30" i="10" s="1"/>
  <c r="G89" i="7" l="1"/>
  <c r="H89" i="7"/>
  <c r="B58" i="7"/>
  <c r="E62" i="1"/>
  <c r="D64" i="10" s="1"/>
  <c r="E63" i="1"/>
  <c r="D65" i="10" s="1"/>
  <c r="E64" i="1"/>
  <c r="D66" i="10" s="1"/>
  <c r="E73" i="1"/>
  <c r="D75" i="10" s="1"/>
  <c r="E74" i="1"/>
  <c r="D76" i="10" s="1"/>
  <c r="E75" i="1"/>
  <c r="D77" i="10" s="1"/>
  <c r="E76" i="1"/>
  <c r="D78" i="10" s="1"/>
  <c r="E77" i="1"/>
  <c r="D79" i="10" s="1"/>
  <c r="E61" i="1"/>
  <c r="D63" i="10" s="1"/>
  <c r="E65" i="1"/>
  <c r="D67" i="10" s="1"/>
  <c r="E66" i="1"/>
  <c r="D68" i="10" s="1"/>
  <c r="E67" i="1"/>
  <c r="D69" i="10" s="1"/>
  <c r="E78" i="1"/>
  <c r="D80" i="10" s="1"/>
  <c r="E57" i="1"/>
  <c r="D59" i="10" s="1"/>
  <c r="E58" i="1"/>
  <c r="D60" i="10" s="1"/>
  <c r="E59" i="1"/>
  <c r="D61" i="10" s="1"/>
  <c r="E60" i="1"/>
  <c r="D62" i="10" s="1"/>
  <c r="E43" i="1"/>
  <c r="D45" i="10" s="1"/>
  <c r="E44" i="1"/>
  <c r="D46" i="10" s="1"/>
  <c r="E45" i="1"/>
  <c r="D47" i="10" s="1"/>
  <c r="E46" i="1"/>
  <c r="D48" i="10" s="1"/>
  <c r="E47" i="1"/>
  <c r="D49" i="10" s="1"/>
  <c r="E48" i="1"/>
  <c r="D50" i="10" s="1"/>
  <c r="E49" i="1"/>
  <c r="D51" i="10" s="1"/>
  <c r="E50" i="1"/>
  <c r="D52" i="10" s="1"/>
  <c r="E55" i="1"/>
  <c r="D57" i="10" s="1"/>
  <c r="E56" i="1"/>
  <c r="D58" i="10" s="1"/>
  <c r="E32" i="1"/>
  <c r="D34" i="10" s="1"/>
  <c r="E33" i="1"/>
  <c r="D35" i="10" s="1"/>
  <c r="E34" i="1"/>
  <c r="D36" i="10" s="1"/>
  <c r="E35" i="1"/>
  <c r="D37" i="10" s="1"/>
  <c r="E36" i="1"/>
  <c r="D38" i="10" s="1"/>
  <c r="E37" i="1"/>
  <c r="D39" i="10" s="1"/>
  <c r="E38" i="1"/>
  <c r="D40" i="10" s="1"/>
  <c r="E39" i="1"/>
  <c r="D41" i="10" s="1"/>
  <c r="E40" i="1"/>
  <c r="D42" i="10" s="1"/>
  <c r="E41" i="1"/>
  <c r="D43" i="10" s="1"/>
  <c r="E42" i="1"/>
  <c r="D44" i="10" s="1"/>
  <c r="E58" i="7" l="1"/>
  <c r="F58" i="7"/>
  <c r="C58" i="7"/>
  <c r="D58" i="7"/>
  <c r="D11" i="10"/>
  <c r="E10" i="1"/>
  <c r="D12" i="10" s="1"/>
  <c r="E11" i="1"/>
  <c r="D13" i="10" s="1"/>
  <c r="E12" i="1"/>
  <c r="D14" i="10" s="1"/>
  <c r="E13" i="1"/>
  <c r="D15" i="10" s="1"/>
  <c r="E14" i="1"/>
  <c r="D16" i="10" s="1"/>
  <c r="E15" i="1"/>
  <c r="D17" i="10" s="1"/>
  <c r="E16" i="1"/>
  <c r="D18" i="10" s="1"/>
  <c r="E17" i="1"/>
  <c r="D19" i="10" s="1"/>
  <c r="E18" i="1"/>
  <c r="D20" i="10" s="1"/>
  <c r="E19" i="1"/>
  <c r="D21" i="10" s="1"/>
  <c r="E20" i="1"/>
  <c r="D22" i="10" s="1"/>
  <c r="E21" i="1"/>
  <c r="D23" i="10" s="1"/>
  <c r="E23" i="1"/>
  <c r="D25" i="10" s="1"/>
  <c r="E29" i="1"/>
  <c r="D31" i="10" s="1"/>
  <c r="E30" i="1"/>
  <c r="D32" i="10" s="1"/>
  <c r="E31" i="1"/>
  <c r="D33" i="10" s="1"/>
  <c r="H58" i="7" l="1"/>
  <c r="H6" i="13" s="1"/>
  <c r="F148" i="11" s="1"/>
  <c r="G58" i="7"/>
  <c r="D6" i="13" s="1"/>
  <c r="F71" i="11" s="1"/>
  <c r="B64" i="7"/>
  <c r="F64" i="7" l="1"/>
  <c r="E64" i="7"/>
  <c r="D64" i="7"/>
  <c r="C64" i="7"/>
  <c r="B60" i="7"/>
  <c r="B63" i="7"/>
  <c r="E63" i="7" l="1"/>
  <c r="F63" i="7"/>
  <c r="E60" i="7"/>
  <c r="F60" i="7"/>
  <c r="G64" i="7"/>
  <c r="H64" i="7"/>
  <c r="C63" i="7"/>
  <c r="D63" i="7"/>
  <c r="C60" i="7"/>
  <c r="C59" i="7" s="1"/>
  <c r="D60" i="7"/>
  <c r="D59" i="7" s="1"/>
  <c r="B122" i="7"/>
  <c r="B123" i="7"/>
  <c r="B124" i="7"/>
  <c r="B125" i="7"/>
  <c r="B126" i="7"/>
  <c r="B127" i="7"/>
  <c r="B51" i="7"/>
  <c r="E51" i="7" l="1"/>
  <c r="F51" i="7"/>
  <c r="H63" i="7"/>
  <c r="G63" i="7"/>
  <c r="F125" i="7"/>
  <c r="C125" i="7"/>
  <c r="D125" i="7"/>
  <c r="E125" i="7"/>
  <c r="C51" i="7"/>
  <c r="D51" i="7"/>
  <c r="F124" i="7"/>
  <c r="C124" i="7"/>
  <c r="E124" i="7"/>
  <c r="D124" i="7"/>
  <c r="F127" i="7"/>
  <c r="C127" i="7"/>
  <c r="D127" i="7"/>
  <c r="E127" i="7"/>
  <c r="F123" i="7"/>
  <c r="C123" i="7"/>
  <c r="D123" i="7"/>
  <c r="E123" i="7"/>
  <c r="F126" i="7"/>
  <c r="C126" i="7"/>
  <c r="E126" i="7"/>
  <c r="D126" i="7"/>
  <c r="F122" i="7"/>
  <c r="C122" i="7"/>
  <c r="E122" i="7"/>
  <c r="D122" i="7"/>
  <c r="B54" i="7"/>
  <c r="B55" i="7"/>
  <c r="B56" i="7"/>
  <c r="B57" i="7"/>
  <c r="B59" i="7"/>
  <c r="B65" i="7"/>
  <c r="B66" i="7"/>
  <c r="B67" i="7"/>
  <c r="B68" i="7"/>
  <c r="B71" i="7"/>
  <c r="B79" i="7"/>
  <c r="B91" i="7"/>
  <c r="B94" i="7"/>
  <c r="B102" i="7"/>
  <c r="B105" i="7"/>
  <c r="B109" i="7"/>
  <c r="B110" i="7"/>
  <c r="B111" i="7"/>
  <c r="B112" i="7"/>
  <c r="B115" i="7"/>
  <c r="B116" i="7"/>
  <c r="B117" i="7"/>
  <c r="B118" i="7"/>
  <c r="B119" i="7"/>
  <c r="B120" i="7"/>
  <c r="B121" i="7"/>
  <c r="B48" i="7"/>
  <c r="B49" i="7"/>
  <c r="B27" i="7"/>
  <c r="B33" i="7"/>
  <c r="B47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2" i="7"/>
  <c r="B4" i="7"/>
  <c r="E5" i="7" l="1"/>
  <c r="F5" i="7"/>
  <c r="E11" i="7"/>
  <c r="F11" i="7"/>
  <c r="E7" i="7"/>
  <c r="F7" i="7"/>
  <c r="E9" i="7"/>
  <c r="F9" i="7"/>
  <c r="E10" i="7"/>
  <c r="F10" i="7"/>
  <c r="E6" i="7"/>
  <c r="F6" i="7"/>
  <c r="E8" i="7"/>
  <c r="F8" i="7"/>
  <c r="E13" i="7"/>
  <c r="F13" i="7"/>
  <c r="E49" i="7"/>
  <c r="F49" i="7"/>
  <c r="E67" i="7"/>
  <c r="F67" i="7"/>
  <c r="E57" i="7"/>
  <c r="F57" i="7"/>
  <c r="F21" i="7"/>
  <c r="E21" i="7"/>
  <c r="F16" i="7"/>
  <c r="E16" i="7"/>
  <c r="F48" i="7"/>
  <c r="E48" i="7"/>
  <c r="E66" i="7"/>
  <c r="F66" i="7"/>
  <c r="F19" i="7"/>
  <c r="E19" i="7"/>
  <c r="F15" i="7"/>
  <c r="E15" i="7"/>
  <c r="E65" i="7"/>
  <c r="F65" i="7"/>
  <c r="F55" i="7"/>
  <c r="E55" i="7"/>
  <c r="E22" i="7"/>
  <c r="F22" i="7"/>
  <c r="E17" i="7"/>
  <c r="F17" i="7"/>
  <c r="E56" i="7"/>
  <c r="F56" i="7"/>
  <c r="E18" i="7"/>
  <c r="F18" i="7"/>
  <c r="E14" i="7"/>
  <c r="F14" i="7"/>
  <c r="C48" i="7"/>
  <c r="D48" i="7"/>
  <c r="F118" i="7"/>
  <c r="C118" i="7"/>
  <c r="E118" i="7"/>
  <c r="L11" i="13" s="1"/>
  <c r="C31" i="12" s="1"/>
  <c r="D118" i="7"/>
  <c r="F112" i="7"/>
  <c r="C112" i="7"/>
  <c r="D112" i="7"/>
  <c r="E112" i="7"/>
  <c r="D66" i="7"/>
  <c r="C66" i="7"/>
  <c r="C56" i="7"/>
  <c r="D56" i="7"/>
  <c r="D49" i="7"/>
  <c r="C49" i="7"/>
  <c r="F119" i="7"/>
  <c r="C119" i="7"/>
  <c r="D119" i="7"/>
  <c r="E119" i="7"/>
  <c r="F115" i="7"/>
  <c r="C115" i="7"/>
  <c r="D115" i="7"/>
  <c r="E115" i="7"/>
  <c r="D109" i="7"/>
  <c r="E109" i="7"/>
  <c r="F109" i="7"/>
  <c r="C109" i="7"/>
  <c r="C67" i="7"/>
  <c r="D67" i="7"/>
  <c r="D57" i="7"/>
  <c r="C57" i="7"/>
  <c r="F121" i="7"/>
  <c r="C121" i="7"/>
  <c r="D121" i="7"/>
  <c r="E121" i="7"/>
  <c r="F117" i="7"/>
  <c r="L10" i="13" s="1"/>
  <c r="C27" i="12" s="1"/>
  <c r="C24" i="12" s="1"/>
  <c r="C117" i="7"/>
  <c r="D117" i="7"/>
  <c r="E117" i="7"/>
  <c r="D111" i="7"/>
  <c r="E111" i="7"/>
  <c r="C111" i="7"/>
  <c r="F111" i="7"/>
  <c r="C65" i="7"/>
  <c r="D65" i="7"/>
  <c r="C55" i="7"/>
  <c r="D55" i="7"/>
  <c r="F120" i="7"/>
  <c r="C120" i="7"/>
  <c r="E120" i="7"/>
  <c r="D120" i="7"/>
  <c r="F116" i="7"/>
  <c r="C116" i="7"/>
  <c r="E116" i="7"/>
  <c r="D116" i="7"/>
  <c r="F110" i="7"/>
  <c r="C110" i="7"/>
  <c r="E110" i="7"/>
  <c r="D110" i="7"/>
  <c r="C15" i="7"/>
  <c r="D15" i="7"/>
  <c r="D11" i="7"/>
  <c r="C11" i="7"/>
  <c r="C26" i="7"/>
  <c r="D26" i="7"/>
  <c r="D18" i="7"/>
  <c r="C18" i="7"/>
  <c r="D14" i="7"/>
  <c r="C14" i="7"/>
  <c r="D10" i="7"/>
  <c r="C10" i="7"/>
  <c r="D6" i="7"/>
  <c r="C6" i="7"/>
  <c r="C19" i="7"/>
  <c r="D19" i="7"/>
  <c r="D7" i="7"/>
  <c r="C7" i="7"/>
  <c r="D22" i="7"/>
  <c r="C22" i="7"/>
  <c r="C17" i="7"/>
  <c r="D17" i="7"/>
  <c r="D13" i="7"/>
  <c r="C13" i="7"/>
  <c r="C9" i="7"/>
  <c r="D9" i="7"/>
  <c r="D5" i="7"/>
  <c r="C5" i="7"/>
  <c r="C21" i="7"/>
  <c r="D21" i="7"/>
  <c r="D16" i="7"/>
  <c r="C16" i="7"/>
  <c r="C8" i="7"/>
  <c r="D8" i="7"/>
  <c r="C47" i="7" l="1"/>
  <c r="E54" i="7"/>
  <c r="E47" i="7"/>
  <c r="F12" i="7"/>
  <c r="F54" i="7"/>
  <c r="F47" i="7"/>
  <c r="E12" i="7"/>
  <c r="G57" i="7"/>
  <c r="G56" i="7"/>
  <c r="D13" i="13" s="1"/>
  <c r="H22" i="7"/>
  <c r="G19" i="7"/>
  <c r="H18" i="7"/>
  <c r="G65" i="7"/>
  <c r="H57" i="7"/>
  <c r="H66" i="7"/>
  <c r="H21" i="7"/>
  <c r="H17" i="7"/>
  <c r="H26" i="7"/>
  <c r="H12" i="13" s="1"/>
  <c r="H67" i="7"/>
  <c r="H56" i="7"/>
  <c r="H11" i="13" s="1"/>
  <c r="G67" i="7"/>
  <c r="H65" i="7"/>
  <c r="G66" i="7"/>
  <c r="H16" i="7"/>
  <c r="H6" i="7"/>
  <c r="H8" i="7"/>
  <c r="G26" i="7"/>
  <c r="G16" i="7"/>
  <c r="D5" i="13" s="1"/>
  <c r="G22" i="7"/>
  <c r="H19" i="7"/>
  <c r="H10" i="7"/>
  <c r="G18" i="7"/>
  <c r="H11" i="7"/>
  <c r="H7" i="7"/>
  <c r="G21" i="7"/>
  <c r="G17" i="7"/>
  <c r="H9" i="7"/>
  <c r="D12" i="7"/>
  <c r="C12" i="7"/>
  <c r="G110" i="7"/>
  <c r="G111" i="7"/>
  <c r="H110" i="7"/>
  <c r="D54" i="7"/>
  <c r="C54" i="7"/>
  <c r="D47" i="7"/>
  <c r="G109" i="7"/>
  <c r="D8" i="13" s="1"/>
  <c r="F90" i="11" s="1"/>
  <c r="H109" i="7"/>
  <c r="H8" i="13" s="1"/>
  <c r="F153" i="11" s="1"/>
  <c r="F151" i="11" s="1"/>
  <c r="H111" i="7"/>
  <c r="E8" i="1"/>
  <c r="D10" i="10" s="1"/>
  <c r="F105" i="7"/>
  <c r="E105" i="7"/>
  <c r="G7" i="7" l="1"/>
  <c r="G8" i="7"/>
  <c r="D14" i="13" s="1"/>
  <c r="G10" i="7"/>
  <c r="G6" i="7"/>
  <c r="G11" i="7"/>
  <c r="G9" i="7"/>
  <c r="E102" i="7"/>
  <c r="C4" i="7"/>
  <c r="C128" i="7" s="1"/>
  <c r="F91" i="7"/>
  <c r="G76" i="7"/>
  <c r="G124" i="7"/>
  <c r="G37" i="7"/>
  <c r="G121" i="7"/>
  <c r="G38" i="7"/>
  <c r="G92" i="7"/>
  <c r="H36" i="7"/>
  <c r="G93" i="7"/>
  <c r="F102" i="7"/>
  <c r="F68" i="7"/>
  <c r="G101" i="7"/>
  <c r="H53" i="7"/>
  <c r="G85" i="7"/>
  <c r="E71" i="7"/>
  <c r="E59" i="7"/>
  <c r="G74" i="7"/>
  <c r="H116" i="7"/>
  <c r="G123" i="7"/>
  <c r="G80" i="7"/>
  <c r="E94" i="7"/>
  <c r="G32" i="7"/>
  <c r="H76" i="7"/>
  <c r="G120" i="7"/>
  <c r="H77" i="7"/>
  <c r="F4" i="7"/>
  <c r="H29" i="7"/>
  <c r="G28" i="7"/>
  <c r="D9" i="13" s="1"/>
  <c r="F68" i="11" s="1"/>
  <c r="F67" i="11" s="1"/>
  <c r="G115" i="7"/>
  <c r="H117" i="7"/>
  <c r="H83" i="7"/>
  <c r="G35" i="7"/>
  <c r="H118" i="7"/>
  <c r="H15" i="7"/>
  <c r="H84" i="7"/>
  <c r="G29" i="7"/>
  <c r="H45" i="7"/>
  <c r="H41" i="7"/>
  <c r="H125" i="7"/>
  <c r="G126" i="7"/>
  <c r="G31" i="7"/>
  <c r="D12" i="13" s="1"/>
  <c r="H32" i="7"/>
  <c r="G70" i="7"/>
  <c r="G116" i="7"/>
  <c r="G51" i="7"/>
  <c r="H96" i="7"/>
  <c r="H46" i="7"/>
  <c r="H103" i="7"/>
  <c r="H60" i="7"/>
  <c r="H105" i="7"/>
  <c r="H35" i="7"/>
  <c r="G82" i="7"/>
  <c r="G84" i="7"/>
  <c r="H112" i="7"/>
  <c r="H44" i="7"/>
  <c r="G127" i="7"/>
  <c r="G104" i="7"/>
  <c r="G95" i="7"/>
  <c r="G78" i="7"/>
  <c r="F98" i="7"/>
  <c r="H82" i="7"/>
  <c r="H28" i="7"/>
  <c r="G100" i="7"/>
  <c r="H121" i="7"/>
  <c r="F98" i="11" s="1"/>
  <c r="H124" i="7"/>
  <c r="H30" i="7"/>
  <c r="G48" i="7"/>
  <c r="H42" i="7"/>
  <c r="H52" i="7"/>
  <c r="H101" i="7"/>
  <c r="H87" i="7"/>
  <c r="H126" i="7"/>
  <c r="H5" i="13" s="1"/>
  <c r="F107" i="11" s="1"/>
  <c r="G14" i="7"/>
  <c r="H14" i="7"/>
  <c r="G73" i="7"/>
  <c r="D4" i="7"/>
  <c r="D128" i="7" s="1"/>
  <c r="H75" i="7"/>
  <c r="G103" i="7"/>
  <c r="H48" i="7"/>
  <c r="G55" i="7"/>
  <c r="D10" i="13" s="1"/>
  <c r="F70" i="11" s="1"/>
  <c r="G119" i="7"/>
  <c r="G34" i="7"/>
  <c r="D11" i="13" s="1"/>
  <c r="G125" i="7"/>
  <c r="H122" i="7"/>
  <c r="H90" i="7"/>
  <c r="G44" i="7"/>
  <c r="H115" i="7"/>
  <c r="H39" i="7"/>
  <c r="G90" i="7"/>
  <c r="G43" i="7"/>
  <c r="H51" i="7"/>
  <c r="G60" i="7"/>
  <c r="G112" i="7"/>
  <c r="H81" i="7"/>
  <c r="E68" i="7"/>
  <c r="G77" i="7"/>
  <c r="E79" i="7"/>
  <c r="G99" i="7"/>
  <c r="H49" i="7"/>
  <c r="H95" i="7"/>
  <c r="H78" i="7"/>
  <c r="H40" i="7"/>
  <c r="G36" i="7"/>
  <c r="G86" i="7"/>
  <c r="H97" i="7"/>
  <c r="H88" i="7"/>
  <c r="H86" i="7"/>
  <c r="G117" i="7"/>
  <c r="G52" i="7"/>
  <c r="G105" i="7"/>
  <c r="E98" i="7"/>
  <c r="H80" i="7"/>
  <c r="H70" i="7"/>
  <c r="H72" i="7"/>
  <c r="G88" i="7"/>
  <c r="G83" i="7"/>
  <c r="E91" i="7"/>
  <c r="G53" i="7"/>
  <c r="H43" i="7"/>
  <c r="G97" i="7"/>
  <c r="G75" i="7"/>
  <c r="G45" i="7"/>
  <c r="H74" i="7"/>
  <c r="G118" i="7"/>
  <c r="H31" i="7"/>
  <c r="G81" i="7"/>
  <c r="G46" i="7"/>
  <c r="H119" i="7"/>
  <c r="G96" i="7"/>
  <c r="G15" i="7"/>
  <c r="G122" i="7"/>
  <c r="H120" i="7"/>
  <c r="G69" i="7"/>
  <c r="F59" i="7"/>
  <c r="F79" i="7"/>
  <c r="H100" i="7"/>
  <c r="H104" i="7"/>
  <c r="H73" i="7"/>
  <c r="H37" i="7"/>
  <c r="H69" i="7"/>
  <c r="H92" i="7"/>
  <c r="H38" i="7"/>
  <c r="G87" i="7"/>
  <c r="G30" i="7"/>
  <c r="H85" i="7"/>
  <c r="F71" i="7"/>
  <c r="H127" i="7"/>
  <c r="G40" i="7"/>
  <c r="G41" i="7"/>
  <c r="G5" i="7"/>
  <c r="H5" i="7"/>
  <c r="E4" i="7"/>
  <c r="E128" i="7" s="1"/>
  <c r="G72" i="7"/>
  <c r="H13" i="7"/>
  <c r="H99" i="7"/>
  <c r="G13" i="7"/>
  <c r="H93" i="7"/>
  <c r="F94" i="7"/>
  <c r="H34" i="7"/>
  <c r="H10" i="13" s="1"/>
  <c r="F143" i="11" s="1"/>
  <c r="F142" i="11" s="1"/>
  <c r="G49" i="7"/>
  <c r="G39" i="7"/>
  <c r="H123" i="7"/>
  <c r="G42" i="7"/>
  <c r="H55" i="7"/>
  <c r="H9" i="13" s="1"/>
  <c r="F147" i="11" s="1"/>
  <c r="F97" i="11" l="1"/>
  <c r="F138" i="11"/>
  <c r="F127" i="11" s="1"/>
  <c r="F109" i="11" s="1"/>
  <c r="F66" i="11"/>
  <c r="F55" i="11" s="1"/>
  <c r="F48" i="11" s="1"/>
  <c r="F128" i="7"/>
  <c r="G68" i="7"/>
  <c r="H47" i="7"/>
  <c r="G54" i="7"/>
  <c r="H59" i="7"/>
  <c r="G98" i="7"/>
  <c r="G91" i="7"/>
  <c r="G59" i="7"/>
  <c r="H27" i="7"/>
  <c r="H94" i="7"/>
  <c r="G102" i="7"/>
  <c r="H102" i="7"/>
  <c r="H54" i="7"/>
  <c r="H98" i="7"/>
  <c r="H12" i="7"/>
  <c r="H4" i="7"/>
  <c r="G27" i="7"/>
  <c r="G47" i="7"/>
  <c r="G71" i="7"/>
  <c r="G4" i="7"/>
  <c r="H68" i="7"/>
  <c r="G94" i="7"/>
  <c r="H33" i="7"/>
  <c r="G33" i="7"/>
  <c r="G12" i="7"/>
  <c r="H91" i="7"/>
  <c r="G79" i="7"/>
  <c r="H71" i="7"/>
  <c r="H79" i="7"/>
  <c r="F154" i="11" l="1"/>
  <c r="G128" i="7"/>
  <c r="H128" i="7"/>
  <c r="F131" i="7"/>
  <c r="C13" i="12"/>
  <c r="I3" i="7"/>
  <c r="J3" i="7"/>
  <c r="F15" i="11" l="1"/>
  <c r="F17" i="11"/>
  <c r="K3" i="7"/>
  <c r="F13" i="11" l="1"/>
  <c r="F12" i="11" s="1"/>
  <c r="F6" i="11" s="1"/>
  <c r="F93" i="11" s="1"/>
  <c r="L2" i="11" s="1"/>
  <c r="C14" i="12" l="1"/>
  <c r="C17" i="12" l="1"/>
  <c r="C28" i="12" s="1"/>
  <c r="C12" i="12"/>
  <c r="C10" i="12" s="1"/>
  <c r="C6" i="12" s="1"/>
  <c r="C23" i="12" s="1"/>
  <c r="C50" i="12"/>
  <c r="C43" i="12" s="1"/>
  <c r="C42" i="12" s="1"/>
  <c r="C33" i="12" s="1"/>
  <c r="C32" i="12" l="1"/>
  <c r="C51" i="12" s="1"/>
  <c r="C53" i="12"/>
  <c r="C54" i="12" l="1"/>
</calcChain>
</file>

<file path=xl/comments1.xml><?xml version="1.0" encoding="utf-8"?>
<comments xmlns="http://schemas.openxmlformats.org/spreadsheetml/2006/main">
  <authors>
    <author>Autor</author>
  </authors>
  <commentLis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kwota do rozliczenia</t>
        </r>
      </text>
    </comment>
  </commentList>
</comments>
</file>

<file path=xl/sharedStrings.xml><?xml version="1.0" encoding="utf-8"?>
<sst xmlns="http://schemas.openxmlformats.org/spreadsheetml/2006/main" count="764" uniqueCount="501">
  <si>
    <t>Wn</t>
  </si>
  <si>
    <t>Ma</t>
  </si>
  <si>
    <t>konto</t>
  </si>
  <si>
    <t>S</t>
  </si>
  <si>
    <t>O</t>
  </si>
  <si>
    <t>Dekretacje</t>
  </si>
  <si>
    <t>BO Wn</t>
  </si>
  <si>
    <t>BO Ma</t>
  </si>
  <si>
    <t>Obroty Wn</t>
  </si>
  <si>
    <t>Obroty Ma</t>
  </si>
  <si>
    <t>Saldo Wn</t>
  </si>
  <si>
    <t>Saldo Ma</t>
  </si>
  <si>
    <t>Zestawienie obrotów i sald</t>
  </si>
  <si>
    <t>Symbol konta</t>
  </si>
  <si>
    <t>Opis konta</t>
  </si>
  <si>
    <t>010-1</t>
  </si>
  <si>
    <t>Grunty oraz prawa do ich użytkowania</t>
  </si>
  <si>
    <t>010-2</t>
  </si>
  <si>
    <t>Budynki, lokale</t>
  </si>
  <si>
    <t>010-3</t>
  </si>
  <si>
    <t>Urządzenia techniczne i maszyny</t>
  </si>
  <si>
    <t>010-4</t>
  </si>
  <si>
    <t>Środki transportu</t>
  </si>
  <si>
    <t>010-5</t>
  </si>
  <si>
    <t>Inne środki trwałe</t>
  </si>
  <si>
    <t>Wartości Niematerialne i Prawne (WNiP)</t>
  </si>
  <si>
    <t>Długoterminowe aktywa finansowe</t>
  </si>
  <si>
    <t>070-1</t>
  </si>
  <si>
    <t>Umorzenie gruntów i praw do ich użytkowania</t>
  </si>
  <si>
    <t>070-2</t>
  </si>
  <si>
    <t>Umorzenie budynków i lokali</t>
  </si>
  <si>
    <t>070-3</t>
  </si>
  <si>
    <t>Umorzenie urządzeń technicznych i maszyn</t>
  </si>
  <si>
    <t>070-4</t>
  </si>
  <si>
    <t>Umorzenie środków transportu</t>
  </si>
  <si>
    <t>070-5</t>
  </si>
  <si>
    <t>Umorzenie innych środków trwałych</t>
  </si>
  <si>
    <t>Umorzenie WNiP</t>
  </si>
  <si>
    <t>Środki pieniężne na rachunku bankowym PLN</t>
  </si>
  <si>
    <t>Środki pieniężne w drodze</t>
  </si>
  <si>
    <t>Rozrachunki z odbiorcami</t>
  </si>
  <si>
    <t>Rozrachunki z dostawcami</t>
  </si>
  <si>
    <t>Rozrachunki publiczno-prawne</t>
  </si>
  <si>
    <t>220-1</t>
  </si>
  <si>
    <t>Rozrachunki z tyt. podatku od osób prawnych</t>
  </si>
  <si>
    <t>220-2</t>
  </si>
  <si>
    <t>Rozrachunki z tyt. PIT</t>
  </si>
  <si>
    <t>220-4</t>
  </si>
  <si>
    <t>Urząd celny</t>
  </si>
  <si>
    <t>221-1</t>
  </si>
  <si>
    <t>Podatek należny</t>
  </si>
  <si>
    <t>221-2</t>
  </si>
  <si>
    <t>Podatek naliczony</t>
  </si>
  <si>
    <t>Inne rozrachunki</t>
  </si>
  <si>
    <t>Rozrachunki z pracownikami z tyt. wynagrodzeń</t>
  </si>
  <si>
    <t>Inne rozrachunki z pracownikami</t>
  </si>
  <si>
    <t>Rozliczenie zakupu</t>
  </si>
  <si>
    <t>Magazyn materiałów</t>
  </si>
  <si>
    <t>Magazyn towarów</t>
  </si>
  <si>
    <t>Amortyzacja</t>
  </si>
  <si>
    <t>Materiały i energia</t>
  </si>
  <si>
    <t>Usługi obce</t>
  </si>
  <si>
    <t>Wynagrodzenia</t>
  </si>
  <si>
    <t>Świadczenia na rzecz pracowników</t>
  </si>
  <si>
    <t>Delegacje</t>
  </si>
  <si>
    <t>Pozostałe koszty</t>
  </si>
  <si>
    <t>Czynne rozliczenia międzyokresowe</t>
  </si>
  <si>
    <t>Bierne rozliczenia międzyokresowe</t>
  </si>
  <si>
    <t>Przychody finansowe</t>
  </si>
  <si>
    <t>Koszty finansowe</t>
  </si>
  <si>
    <t>Pozostałe przychody operacyjne</t>
  </si>
  <si>
    <t>Pozostałe koszty operacyjne</t>
  </si>
  <si>
    <t>Zyski nadzwyczajne</t>
  </si>
  <si>
    <t>Straty nadzwyczajne</t>
  </si>
  <si>
    <t>Kapitał podstawowy</t>
  </si>
  <si>
    <t>Kapitał zapasowy</t>
  </si>
  <si>
    <t>Wynik finansowy poprzednich okresów</t>
  </si>
  <si>
    <t>Rezerwy</t>
  </si>
  <si>
    <t>Podatek dochodowy</t>
  </si>
  <si>
    <t>020</t>
  </si>
  <si>
    <t>030</t>
  </si>
  <si>
    <t>072</t>
  </si>
  <si>
    <t>Obroty</t>
  </si>
  <si>
    <t>BO</t>
  </si>
  <si>
    <t>dekret</t>
  </si>
  <si>
    <t>201-1</t>
  </si>
  <si>
    <t>010</t>
  </si>
  <si>
    <t>Rzeczowe środki trwałe</t>
  </si>
  <si>
    <t>070</t>
  </si>
  <si>
    <t>Umorzenie rzeczowych środków trwałych</t>
  </si>
  <si>
    <t>860</t>
  </si>
  <si>
    <t>Wynik finansowy</t>
  </si>
  <si>
    <t>220-3</t>
  </si>
  <si>
    <t>221</t>
  </si>
  <si>
    <t>Rozliczenia z tyt. VAT</t>
  </si>
  <si>
    <t>201-2</t>
  </si>
  <si>
    <t>201-3</t>
  </si>
  <si>
    <t>201-4</t>
  </si>
  <si>
    <t>202-1</t>
  </si>
  <si>
    <t>202-2</t>
  </si>
  <si>
    <t>202-3</t>
  </si>
  <si>
    <t>202-4</t>
  </si>
  <si>
    <t>202-5</t>
  </si>
  <si>
    <t>201-5</t>
  </si>
  <si>
    <t>Autor: Magdalena Chomuszko</t>
  </si>
  <si>
    <t>341</t>
  </si>
  <si>
    <t>Odchylenia</t>
  </si>
  <si>
    <t>601</t>
  </si>
  <si>
    <t>Magazyn wyrobów gotowych</t>
  </si>
  <si>
    <t>Koszt własny sprzedaży</t>
  </si>
  <si>
    <t>Nazwa konta</t>
  </si>
  <si>
    <t>wszelkie prawa zastrzeżone</t>
  </si>
  <si>
    <t>242</t>
  </si>
  <si>
    <t>Rozliczenie niedoborów i nadwyżek</t>
  </si>
  <si>
    <t>133</t>
  </si>
  <si>
    <t>101</t>
  </si>
  <si>
    <t>139</t>
  </si>
  <si>
    <t>Kredyty bankowe</t>
  </si>
  <si>
    <t>406</t>
  </si>
  <si>
    <t>Podatki i opłaty</t>
  </si>
  <si>
    <t>840</t>
  </si>
  <si>
    <t>Rozliczenia międzyokresowe przychodów</t>
  </si>
  <si>
    <t>220-5</t>
  </si>
  <si>
    <t>Rozliczenia z US z tyt. VAT</t>
  </si>
  <si>
    <t>234-1</t>
  </si>
  <si>
    <t>280</t>
  </si>
  <si>
    <t>Odpisy aktualizujące należności</t>
  </si>
  <si>
    <t>Środki pieniężne na rachunku bankowym waluta</t>
  </si>
  <si>
    <t>Rozrachunki z tyt. ZUS</t>
  </si>
  <si>
    <t>Plan kont</t>
  </si>
  <si>
    <t>234-2</t>
  </si>
  <si>
    <t>234-3</t>
  </si>
  <si>
    <t>401-1</t>
  </si>
  <si>
    <t>402-1</t>
  </si>
  <si>
    <t>materiłay biurowe</t>
  </si>
  <si>
    <t>Amortyzacja KUP</t>
  </si>
  <si>
    <t>401-2</t>
  </si>
  <si>
    <t>Amortyzacja NKUP</t>
  </si>
  <si>
    <t>402-2</t>
  </si>
  <si>
    <t>paliwo</t>
  </si>
  <si>
    <t>402-3</t>
  </si>
  <si>
    <t>środki czystości</t>
  </si>
  <si>
    <t>402-4</t>
  </si>
  <si>
    <t>202-6</t>
  </si>
  <si>
    <t>406-1</t>
  </si>
  <si>
    <t>VAT nie do odliczenia</t>
  </si>
  <si>
    <t>202-7</t>
  </si>
  <si>
    <t>403-1</t>
  </si>
  <si>
    <t>Isługi telekomunikacyjne</t>
  </si>
  <si>
    <t>403-2</t>
  </si>
  <si>
    <t>Usługi bankowe</t>
  </si>
  <si>
    <t>404-1</t>
  </si>
  <si>
    <t>Wynagrodzenia osobowe</t>
  </si>
  <si>
    <t>404-2</t>
  </si>
  <si>
    <t>Wynagrodzenia bezosobowe</t>
  </si>
  <si>
    <t>403-3</t>
  </si>
  <si>
    <t>usługa wynajmu</t>
  </si>
  <si>
    <t>403-4</t>
  </si>
  <si>
    <t>usługa transportowa</t>
  </si>
  <si>
    <t>202-8</t>
  </si>
  <si>
    <t>202-9</t>
  </si>
  <si>
    <t>202-10</t>
  </si>
  <si>
    <t>202-11</t>
  </si>
  <si>
    <t>407-1</t>
  </si>
  <si>
    <t>407-2</t>
  </si>
  <si>
    <t>402-5</t>
  </si>
  <si>
    <t>energia elektryczna</t>
  </si>
  <si>
    <t>dozór mienia (ochrona)</t>
  </si>
  <si>
    <t>403-5</t>
  </si>
  <si>
    <t>202-12</t>
  </si>
  <si>
    <t>403-6</t>
  </si>
  <si>
    <t>usługi informatyczne</t>
  </si>
  <si>
    <t>405-1</t>
  </si>
  <si>
    <t>405-2</t>
  </si>
  <si>
    <t>FP i FGŚP</t>
  </si>
  <si>
    <t>406-2</t>
  </si>
  <si>
    <t>podatek od nieruchomosci</t>
  </si>
  <si>
    <t>220-6</t>
  </si>
  <si>
    <t>Rozrachunki podatek od nieruchomości</t>
  </si>
  <si>
    <t>406-3</t>
  </si>
  <si>
    <t>opłaty administracyjne</t>
  </si>
  <si>
    <t>405-3</t>
  </si>
  <si>
    <t>szkolenie BHP</t>
  </si>
  <si>
    <t>402-6</t>
  </si>
  <si>
    <t>wyposażenie</t>
  </si>
  <si>
    <t>202-13</t>
  </si>
  <si>
    <t>403-7</t>
  </si>
  <si>
    <t>402-7</t>
  </si>
  <si>
    <t>materiały inne</t>
  </si>
  <si>
    <t>403-8</t>
  </si>
  <si>
    <t>inne usługi</t>
  </si>
  <si>
    <t>403-9</t>
  </si>
  <si>
    <t>poczta</t>
  </si>
  <si>
    <t>408-1</t>
  </si>
  <si>
    <t>reklama</t>
  </si>
  <si>
    <t>403-10</t>
  </si>
  <si>
    <t>konsulting</t>
  </si>
  <si>
    <t>lokata</t>
  </si>
  <si>
    <t>405-4</t>
  </si>
  <si>
    <t>napoje dla pracowników</t>
  </si>
  <si>
    <t>620</t>
  </si>
  <si>
    <t>Odchylenia od cen ewidencyjnych WG</t>
  </si>
  <si>
    <t>403-11</t>
  </si>
  <si>
    <t>tłumaczenie</t>
  </si>
  <si>
    <t>składki ub. społeczne płatnika</t>
  </si>
  <si>
    <t>polisa</t>
  </si>
  <si>
    <t>730</t>
  </si>
  <si>
    <t>Przychody ze sprzedaży towarów</t>
  </si>
  <si>
    <t>Przychody ze sprzedaży usług</t>
  </si>
  <si>
    <t>Zapisy</t>
  </si>
  <si>
    <t>200</t>
  </si>
  <si>
    <t>149</t>
  </si>
  <si>
    <t>Nalezności - Odbiorca 1</t>
  </si>
  <si>
    <t>221-3</t>
  </si>
  <si>
    <t>Rozliczenie z US z tyt. VAT</t>
  </si>
  <si>
    <t>AND</t>
  </si>
  <si>
    <t>Salda</t>
  </si>
  <si>
    <t>Środki pieniężne w kasie</t>
  </si>
  <si>
    <t>Nalezności - Odbiorca 2</t>
  </si>
  <si>
    <t>Nalezności - Odbiorca 3</t>
  </si>
  <si>
    <t>Nalezności - Odbiorca 4</t>
  </si>
  <si>
    <t>Nalezności - Odbiorca 5</t>
  </si>
  <si>
    <t>Zobowiązania - Dostawca 1</t>
  </si>
  <si>
    <t>Zobowiązania - Dostawca 2</t>
  </si>
  <si>
    <t>Zobowiązania - Dostawca 3</t>
  </si>
  <si>
    <t>Zobowiązania - Dostawca 4</t>
  </si>
  <si>
    <t>Zobowiązania - Dostawca 5</t>
  </si>
  <si>
    <t>Zobowiązania - Dostawca 6</t>
  </si>
  <si>
    <t>Inne rozrachunki z pracownikami - XXX</t>
  </si>
  <si>
    <t>Inne rozrachunki z pracownikami - YYY</t>
  </si>
  <si>
    <t>Inne rozrachunki z pracownikami - ZZZ</t>
  </si>
  <si>
    <t>data</t>
  </si>
  <si>
    <t>okres</t>
  </si>
  <si>
    <r>
      <rPr>
        <b/>
        <sz val="48"/>
        <color theme="8"/>
        <rFont val="Times New Roman"/>
        <family val="1"/>
        <charset val="238"/>
      </rPr>
      <t>A</t>
    </r>
    <r>
      <rPr>
        <sz val="48"/>
        <color theme="4" tint="-0.249977111117893"/>
        <rFont val="Times New Roman"/>
        <family val="1"/>
        <charset val="238"/>
      </rPr>
      <t xml:space="preserve">systent </t>
    </r>
    <r>
      <rPr>
        <b/>
        <sz val="48"/>
        <color theme="8"/>
        <rFont val="Times New Roman"/>
        <family val="1"/>
        <charset val="238"/>
      </rPr>
      <t>N</t>
    </r>
    <r>
      <rPr>
        <sz val="48"/>
        <color theme="4" tint="-0.249977111117893"/>
        <rFont val="Times New Roman"/>
        <family val="1"/>
        <charset val="238"/>
      </rPr>
      <t xml:space="preserve">auki </t>
    </r>
    <r>
      <rPr>
        <b/>
        <sz val="48"/>
        <color theme="8"/>
        <rFont val="Times New Roman"/>
        <family val="1"/>
        <charset val="238"/>
      </rPr>
      <t>D</t>
    </r>
    <r>
      <rPr>
        <sz val="48"/>
        <color theme="4" tint="-0.249977111117893"/>
        <rFont val="Times New Roman"/>
        <family val="1"/>
        <charset val="238"/>
      </rPr>
      <t>ekretacji</t>
    </r>
  </si>
  <si>
    <t>731</t>
  </si>
  <si>
    <t>Wartość sprzedaży towarów</t>
  </si>
  <si>
    <t>Okres</t>
  </si>
  <si>
    <t>Jednostka inna</t>
  </si>
  <si>
    <t>Sprawozdanie w:</t>
  </si>
  <si>
    <t>ZŁ</t>
  </si>
  <si>
    <t>A</t>
  </si>
  <si>
    <t xml:space="preserve"> = P</t>
  </si>
  <si>
    <t>Atrybut</t>
  </si>
  <si>
    <t>A K T Y W A</t>
  </si>
  <si>
    <t>AKTYWA TRWAŁE</t>
  </si>
  <si>
    <t>SUMA AA</t>
  </si>
  <si>
    <t>I</t>
  </si>
  <si>
    <t>Wartości niematerialne i prawne</t>
  </si>
  <si>
    <t>SUMA AAI</t>
  </si>
  <si>
    <t>Koszty zakończonych prac rozwojowych</t>
  </si>
  <si>
    <t>Wartość firmy</t>
  </si>
  <si>
    <t>Inne wartości niematerialne i prawne</t>
  </si>
  <si>
    <t>Zaliczki na wartości niematerialne i prawne</t>
  </si>
  <si>
    <t>II</t>
  </si>
  <si>
    <t>Rzeczowe aktywa trwałe</t>
  </si>
  <si>
    <t>SUMA AAII</t>
  </si>
  <si>
    <t>Środki trwałe</t>
  </si>
  <si>
    <t>SUMA AAII1</t>
  </si>
  <si>
    <t>a</t>
  </si>
  <si>
    <t>grunty (w tym prawo wieczystego użytkowania gruntu)</t>
  </si>
  <si>
    <t>b</t>
  </si>
  <si>
    <t>budynki, lokale i obiekty inżynierii lądowej i wodnej</t>
  </si>
  <si>
    <t>c</t>
  </si>
  <si>
    <t>urządzenia techniczne i maszyny</t>
  </si>
  <si>
    <t>d</t>
  </si>
  <si>
    <t>środki transportu</t>
  </si>
  <si>
    <t>e</t>
  </si>
  <si>
    <t>inne środki trwałe</t>
  </si>
  <si>
    <t>Środki trwałe w budowie</t>
  </si>
  <si>
    <t>Zaliczki na środki trwałe w budowie</t>
  </si>
  <si>
    <t>III</t>
  </si>
  <si>
    <t>Należności długoterminowe</t>
  </si>
  <si>
    <t>SUMA AAIII</t>
  </si>
  <si>
    <t>Od jednostek powiązanych</t>
  </si>
  <si>
    <t>Od pozostałych jednostek, w których jednostka posiada zaangażowanie w kapitale</t>
  </si>
  <si>
    <t>Od pozostałych jednostek</t>
  </si>
  <si>
    <t>IV</t>
  </si>
  <si>
    <t>Inwestycje długoterminowe</t>
  </si>
  <si>
    <t>SUMA AAIV</t>
  </si>
  <si>
    <t>Nieruchomości</t>
  </si>
  <si>
    <t>SUMA AAIV3</t>
  </si>
  <si>
    <t>w jednostkach powiązanych</t>
  </si>
  <si>
    <t>SUMA AAIV3a</t>
  </si>
  <si>
    <t>- udziały lub akcje</t>
  </si>
  <si>
    <t>- inne papiery wartościowe</t>
  </si>
  <si>
    <t>- udzielone pożyczki</t>
  </si>
  <si>
    <t>- inne długoterminowe aktywa finansowe</t>
  </si>
  <si>
    <t>w pozostałych jednostkach w których jednostka posiada zaangażowanie w kapitale</t>
  </si>
  <si>
    <t>SUMA AAIV3b</t>
  </si>
  <si>
    <t>w pozostałych jednostkach</t>
  </si>
  <si>
    <t>SUMA AAIV3c</t>
  </si>
  <si>
    <t>Inne inwestycje długoterminowe</t>
  </si>
  <si>
    <t>V</t>
  </si>
  <si>
    <t>Długoterminowe rozliczenia okresowe</t>
  </si>
  <si>
    <t>SUMA AAV</t>
  </si>
  <si>
    <t>Aktywa z tytułu odroczonego podatku dochodowego</t>
  </si>
  <si>
    <t>Inne rozliczenia międzyokresowe</t>
  </si>
  <si>
    <t>B</t>
  </si>
  <si>
    <t>AKTYWA OBROTOWE</t>
  </si>
  <si>
    <t>SUMA AB</t>
  </si>
  <si>
    <t>Zapasy</t>
  </si>
  <si>
    <t>SUMA ABI</t>
  </si>
  <si>
    <t>Materiały</t>
  </si>
  <si>
    <t>Półprodukty i produkty w toku</t>
  </si>
  <si>
    <t>Produkty gotowe</t>
  </si>
  <si>
    <t>Towary</t>
  </si>
  <si>
    <t>Zaliczki na poczet dostaw</t>
  </si>
  <si>
    <t>Należności krótkoterminowe</t>
  </si>
  <si>
    <t>SUMA ABII</t>
  </si>
  <si>
    <t>Należności od jednostek powiązanych</t>
  </si>
  <si>
    <t>SUMA ABII1</t>
  </si>
  <si>
    <t>z tytułu dostaw i usług o okresie spłaty:</t>
  </si>
  <si>
    <t>SUMA ABII1a</t>
  </si>
  <si>
    <t>- do 12 miesięcy</t>
  </si>
  <si>
    <t>- powyżej 12 miesięcy</t>
  </si>
  <si>
    <t>inne</t>
  </si>
  <si>
    <t>Należności od jednostek powiązanych, w których jednostka posiada zaangażowanie w kapitale</t>
  </si>
  <si>
    <t>SUMA ABII2</t>
  </si>
  <si>
    <t>SUMA ABII2a</t>
  </si>
  <si>
    <t>Należności od pozostałych jednostek</t>
  </si>
  <si>
    <t>SUMA ABII3</t>
  </si>
  <si>
    <t>SUMA ABII3a</t>
  </si>
  <si>
    <t>z tytułu podatków,dotacji, ceł, ubezp. społ. i zdrowotnych oraz inych tytułów publiczno-prawnych</t>
  </si>
  <si>
    <t>dochodzone na drodze sądowej</t>
  </si>
  <si>
    <t>Inwestycje krótkoterminowe</t>
  </si>
  <si>
    <t>SUMA ABIII</t>
  </si>
  <si>
    <t>Krótkoterminowe aktywa finansowe</t>
  </si>
  <si>
    <t>SUMA ABIII1</t>
  </si>
  <si>
    <t>SUMA ABIII1a</t>
  </si>
  <si>
    <t>- inne krótkoterminowe aktywa finansowe</t>
  </si>
  <si>
    <t xml:space="preserve">           b. w pozostałych jednostkach</t>
  </si>
  <si>
    <t>SUMA ABIII1b</t>
  </si>
  <si>
    <t>środki pieniężne i inne aktywa pieniężne</t>
  </si>
  <si>
    <t>SUMA ABIII1c</t>
  </si>
  <si>
    <t>- środki pieniężne w kasie i na rachunkach</t>
  </si>
  <si>
    <t xml:space="preserve">- inne środki pieniężne </t>
  </si>
  <si>
    <t xml:space="preserve">- inne aktywa pieniężne </t>
  </si>
  <si>
    <t>Inne inwestycje krótkoterminowe</t>
  </si>
  <si>
    <t>Krótkoterminowe rozliczenia międzyokresowe</t>
  </si>
  <si>
    <t>C</t>
  </si>
  <si>
    <t>Należne wpłaty na kapitał (fundusz) podstawowy</t>
  </si>
  <si>
    <t>D</t>
  </si>
  <si>
    <t>Udziału (akcje) własne</t>
  </si>
  <si>
    <t>S U M A   A K T Y W Ó W</t>
  </si>
  <si>
    <t>SUMA A</t>
  </si>
  <si>
    <t xml:space="preserve">  P A S Y W A</t>
  </si>
  <si>
    <t>KAPITAŁ (FUNDUSZ) WŁASNY</t>
  </si>
  <si>
    <t>SUMA PA</t>
  </si>
  <si>
    <t>Kapitał (fundusz) podstawowy</t>
  </si>
  <si>
    <t>Kapitał (fundusz) zapasowy, w tym:</t>
  </si>
  <si>
    <t>- nadwyżka wartości sprzedaży (wartości emisyjnej) nad wartością nominalną udziałów (akcji)</t>
  </si>
  <si>
    <t>Kapitał (fundusz) z aktualizacji wyceny, w tym:</t>
  </si>
  <si>
    <t>- z tytułu aktualizacji wartości godziwej</t>
  </si>
  <si>
    <t>Pozostałe kapitały (fundusze) rezerwowe, w tm:</t>
  </si>
  <si>
    <t>- tworzone zgodnie z umową (statutem) spółki</t>
  </si>
  <si>
    <t>- na udziały (akcje) własne</t>
  </si>
  <si>
    <t>Zysk (strata) z lat ubiegłych</t>
  </si>
  <si>
    <t>VI</t>
  </si>
  <si>
    <t>Zysk (strata) netto</t>
  </si>
  <si>
    <t>VII</t>
  </si>
  <si>
    <t>Odpisy z zysku netto w ciągu roku obrotowego (wielkość ujemna)</t>
  </si>
  <si>
    <t>ZOBOWIĄZANIA I REZERWY NA ZOBOWIĄZANIA</t>
  </si>
  <si>
    <t>SUMA PB</t>
  </si>
  <si>
    <t>Rezerwy na zobowiązania</t>
  </si>
  <si>
    <t>SUMA PBI</t>
  </si>
  <si>
    <t>Rezerwa z tytułu odroczonego podatku dochodowego</t>
  </si>
  <si>
    <t>Rezerwa na świadczenia emerytalne i podobne</t>
  </si>
  <si>
    <t>SUMA PBI2</t>
  </si>
  <si>
    <t>- długoterminowa</t>
  </si>
  <si>
    <t>- krótkoterminowa</t>
  </si>
  <si>
    <t>Pozostałe rezerwy</t>
  </si>
  <si>
    <t>SUMA PBI3</t>
  </si>
  <si>
    <t>- długoterminowe</t>
  </si>
  <si>
    <t>- krótkoterminowe</t>
  </si>
  <si>
    <t>Zobowiązania długoterminowe</t>
  </si>
  <si>
    <t>SUMA PBII</t>
  </si>
  <si>
    <t>Wobec jednostek powiązanych</t>
  </si>
  <si>
    <t>Wobec pozostałych jednostek, w których jednostaka posiada zaangażownaie w kapitale</t>
  </si>
  <si>
    <t>Wobec pozostałych jednostek</t>
  </si>
  <si>
    <t>SUMA PBII3</t>
  </si>
  <si>
    <t>kredyty i pożyczki</t>
  </si>
  <si>
    <t>z tytułu emisji dłużnych papierów wartościowych</t>
  </si>
  <si>
    <t xml:space="preserve">inne zobowiązania finansowe </t>
  </si>
  <si>
    <t>zobowiązania wekslowe</t>
  </si>
  <si>
    <t>Zobowiązania krótkoterminowe</t>
  </si>
  <si>
    <t>SUMA PBIII</t>
  </si>
  <si>
    <t>SUMA PBIII1</t>
  </si>
  <si>
    <t>z tytułu dostaw i usług o okresie wymagalności:</t>
  </si>
  <si>
    <t>SUMA PBIII1a</t>
  </si>
  <si>
    <t>Wobec pozostałych jednostek, w których jednostak posiada zaangażownaie w kapitale</t>
  </si>
  <si>
    <t>SUMA PBIII2</t>
  </si>
  <si>
    <t>SUMA PBIII2a</t>
  </si>
  <si>
    <t>SUMA PBIII3</t>
  </si>
  <si>
    <t>SYMA PBIII3d</t>
  </si>
  <si>
    <t>zaliczki otrzymane na dostawy</t>
  </si>
  <si>
    <t>f</t>
  </si>
  <si>
    <t>g</t>
  </si>
  <si>
    <t>z tytułu podatków, ceł, ubezpieczeń społecznych i zdrowotnych oraz inych tytułów publiczno-prawnych</t>
  </si>
  <si>
    <t>h</t>
  </si>
  <si>
    <t>z tytułu wynagrodzeń</t>
  </si>
  <si>
    <t>i</t>
  </si>
  <si>
    <t>Fundusze specjalne</t>
  </si>
  <si>
    <t xml:space="preserve">Rozliczenia międzyokresowe </t>
  </si>
  <si>
    <t>SUMA PBIV</t>
  </si>
  <si>
    <t>Ujemna wartość firmy</t>
  </si>
  <si>
    <t>S U M A   P A S Y W Ó W</t>
  </si>
  <si>
    <t>SUMA P</t>
  </si>
  <si>
    <t>wariant porównawczy</t>
  </si>
  <si>
    <t>Pozycja</t>
  </si>
  <si>
    <t>Wyszczególnienie</t>
  </si>
  <si>
    <t>Atrubut</t>
  </si>
  <si>
    <t xml:space="preserve">Przychody netto ze sprzedaży i zrównane z nimi, w tym: </t>
  </si>
  <si>
    <t>-</t>
  </si>
  <si>
    <t>od jednostek powiązanych</t>
  </si>
  <si>
    <t>Przychody netto ze sprzedaży produktów  </t>
  </si>
  <si>
    <t>TYS. ZŁ</t>
  </si>
  <si>
    <t>wariant kalkulacyjny</t>
  </si>
  <si>
    <t>lp</t>
  </si>
  <si>
    <t>KŚT</t>
  </si>
  <si>
    <t>numer inwentarzowy</t>
  </si>
  <si>
    <t>nazwa środka trwałego</t>
  </si>
  <si>
    <t>wartość początkowa</t>
  </si>
  <si>
    <t>wartość netto</t>
  </si>
  <si>
    <t>stawka amortyzacyjna</t>
  </si>
  <si>
    <t>roczna amortyzacja</t>
  </si>
  <si>
    <t>VIII</t>
  </si>
  <si>
    <t>IX</t>
  </si>
  <si>
    <t>X</t>
  </si>
  <si>
    <t>XI</t>
  </si>
  <si>
    <t>XII</t>
  </si>
  <si>
    <t>dotychczasowe umorzenie</t>
  </si>
  <si>
    <t>Lista Płac</t>
  </si>
  <si>
    <t>Parametry</t>
  </si>
  <si>
    <t>ub. emerytalne</t>
  </si>
  <si>
    <t>ub. rentowe Ubezpieczony</t>
  </si>
  <si>
    <t>ub. renotwe Płatnik</t>
  </si>
  <si>
    <t>ub. chorobowe</t>
  </si>
  <si>
    <t>zdrowotna naliczona</t>
  </si>
  <si>
    <t>zdrowotna odliczona</t>
  </si>
  <si>
    <t>podatek</t>
  </si>
  <si>
    <t>ub. wypadkowe</t>
  </si>
  <si>
    <t>FP</t>
  </si>
  <si>
    <t>FGŚP</t>
  </si>
  <si>
    <t>Dział</t>
  </si>
  <si>
    <t>wynagrodzenie brutto</t>
  </si>
  <si>
    <t>emerytalne</t>
  </si>
  <si>
    <t>rentowe</t>
  </si>
  <si>
    <t>chorobowe</t>
  </si>
  <si>
    <t>podstawa zdrowotnego</t>
  </si>
  <si>
    <t>składka zdrowotna</t>
  </si>
  <si>
    <t>koszty zryczałtowane</t>
  </si>
  <si>
    <t>podstawa opodatkowania</t>
  </si>
  <si>
    <t>ulga</t>
  </si>
  <si>
    <t>zaliczka</t>
  </si>
  <si>
    <t>wynagrodzenie netto</t>
  </si>
  <si>
    <t>Pracodawca</t>
  </si>
  <si>
    <t>wypadkowe</t>
  </si>
  <si>
    <t>razem</t>
  </si>
  <si>
    <t>Czynne rozliczanie międzyokresowe kosztów</t>
  </si>
  <si>
    <t>ilość rat</t>
  </si>
  <si>
    <t>pierwszy miesiąc</t>
  </si>
  <si>
    <t>dziś</t>
  </si>
  <si>
    <t>rok</t>
  </si>
  <si>
    <t xml:space="preserve">kwota </t>
  </si>
  <si>
    <t>saldo</t>
  </si>
  <si>
    <t>kwota</t>
  </si>
  <si>
    <t>Aktywa</t>
  </si>
  <si>
    <t>Pasywa</t>
  </si>
  <si>
    <t>pozycja</t>
  </si>
  <si>
    <t>RZiS</t>
  </si>
  <si>
    <t>BI</t>
  </si>
  <si>
    <t>BII</t>
  </si>
  <si>
    <t>samochód osobowy</t>
  </si>
  <si>
    <t>zestaw komputerowy</t>
  </si>
  <si>
    <t>INW 12/20</t>
  </si>
  <si>
    <t>INW 54/Z/20</t>
  </si>
  <si>
    <t>Pracownik</t>
  </si>
  <si>
    <t>Jan Kowalski</t>
  </si>
  <si>
    <t>Józef Nowak</t>
  </si>
  <si>
    <t>Zofia Piękna</t>
  </si>
  <si>
    <t>prenumerata</t>
  </si>
  <si>
    <t>AAII1d</t>
  </si>
  <si>
    <t>Wn-Ma</t>
  </si>
  <si>
    <t>Ma-Wn</t>
  </si>
  <si>
    <t>PAVI</t>
  </si>
  <si>
    <t>BV</t>
  </si>
  <si>
    <t>BVI</t>
  </si>
  <si>
    <t>ABII3c</t>
  </si>
  <si>
    <t>PBIII3h</t>
  </si>
  <si>
    <t>ABII3b</t>
  </si>
  <si>
    <t>PBIII3g</t>
  </si>
  <si>
    <t>ABIV</t>
  </si>
  <si>
    <t>PBIV2</t>
  </si>
  <si>
    <t>AIV</t>
  </si>
  <si>
    <t>ABII3a1</t>
  </si>
  <si>
    <t>DIII</t>
  </si>
  <si>
    <t>EIII</t>
  </si>
  <si>
    <t>PBIII3d1</t>
  </si>
  <si>
    <t>bo</t>
  </si>
  <si>
    <t>Pozostałe rozrachunki</t>
  </si>
  <si>
    <t>PAI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</si>
</sst>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\ _z_ł_-;\-* #,##0\ _z_ł_-;_-* &quot;-&quot;\ _z_ł_-;_-@_-"/>
    <numFmt numFmtId="165" formatCode="_-* #,##0.00\ _z_ł_-;\-* #,##0.00\ _z_ł_-;_-* &quot;-&quot;??\ _z_ł_-;_-@_-"/>
    <numFmt numFmtId="166" formatCode="#,##0.00\ [$EUR]"/>
    <numFmt numFmtId="167" formatCode="#,##0.00\ [$PLN]"/>
    <numFmt numFmtId="168" formatCode="0_ ;\-0\ "/>
    <numFmt numFmtId="169" formatCode="#,##0.00;[Red]#,##0.00"/>
    <numFmt numFmtId="170" formatCode="_(* #,##0.00_);_(* \(#,##0.00\);_(* &quot;-&quot;??_);_(@_)"/>
    <numFmt numFmtId="171" formatCode="_-* #,##0.00\ [$PLN]_-;\-* #,##0.00\ [$PLN]_-;_-* &quot;-&quot;??\ [$PLN]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48"/>
      <color theme="4" tint="-0.249977111117893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48"/>
      <color theme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rgb="FF333333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  <border>
      <left/>
      <right style="thin">
        <color theme="3" tint="0.39997558519241921"/>
      </right>
      <top/>
      <bottom/>
      <diagonal/>
    </border>
    <border>
      <left/>
      <right style="thin">
        <color theme="3" tint="0.39997558519241921"/>
      </right>
      <top/>
      <bottom style="thin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dashDotDot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DotDot">
        <color indexed="64"/>
      </right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1" fillId="0" borderId="0"/>
    <xf numFmtId="170" fontId="11" fillId="0" borderId="0" applyFont="0" applyFill="0" applyBorder="0" applyAlignment="0" applyProtection="0"/>
  </cellStyleXfs>
  <cellXfs count="294">
    <xf numFmtId="0" fontId="0" fillId="0" borderId="0" xfId="0"/>
    <xf numFmtId="0" fontId="1" fillId="0" borderId="0" xfId="0" applyFont="1"/>
    <xf numFmtId="0" fontId="1" fillId="0" borderId="13" xfId="0" applyFont="1" applyBorder="1"/>
    <xf numFmtId="0" fontId="1" fillId="0" borderId="0" xfId="0" applyFont="1" applyBorder="1"/>
    <xf numFmtId="0" fontId="1" fillId="0" borderId="15" xfId="0" applyFont="1" applyBorder="1"/>
    <xf numFmtId="0" fontId="1" fillId="0" borderId="14" xfId="0" applyFont="1" applyBorder="1"/>
    <xf numFmtId="0" fontId="2" fillId="0" borderId="0" xfId="0" applyFont="1" applyBorder="1"/>
    <xf numFmtId="0" fontId="1" fillId="0" borderId="16" xfId="0" applyFont="1" applyBorder="1"/>
    <xf numFmtId="0" fontId="4" fillId="0" borderId="0" xfId="0" applyFont="1" applyProtection="1"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0" fontId="5" fillId="0" borderId="12" xfId="0" applyFont="1" applyBorder="1" applyAlignment="1" applyProtection="1">
      <alignment horizontal="center"/>
      <protection hidden="1"/>
    </xf>
    <xf numFmtId="49" fontId="5" fillId="3" borderId="4" xfId="0" applyNumberFormat="1" applyFont="1" applyFill="1" applyBorder="1" applyAlignment="1" applyProtection="1">
      <alignment horizontal="left"/>
      <protection hidden="1"/>
    </xf>
    <xf numFmtId="165" fontId="5" fillId="3" borderId="5" xfId="0" applyNumberFormat="1" applyFont="1" applyFill="1" applyBorder="1" applyProtection="1">
      <protection hidden="1"/>
    </xf>
    <xf numFmtId="165" fontId="5" fillId="3" borderId="6" xfId="0" applyNumberFormat="1" applyFont="1" applyFill="1" applyBorder="1" applyProtection="1">
      <protection hidden="1"/>
    </xf>
    <xf numFmtId="49" fontId="4" fillId="0" borderId="3" xfId="0" applyNumberFormat="1" applyFont="1" applyBorder="1" applyAlignment="1" applyProtection="1">
      <alignment horizontal="left"/>
    </xf>
    <xf numFmtId="165" fontId="4" fillId="0" borderId="1" xfId="0" applyNumberFormat="1" applyFont="1" applyBorder="1" applyProtection="1">
      <protection hidden="1"/>
    </xf>
    <xf numFmtId="165" fontId="4" fillId="0" borderId="3" xfId="0" applyNumberFormat="1" applyFont="1" applyBorder="1" applyProtection="1">
      <protection hidden="1"/>
    </xf>
    <xf numFmtId="49" fontId="4" fillId="0" borderId="1" xfId="0" applyNumberFormat="1" applyFont="1" applyBorder="1" applyAlignment="1" applyProtection="1">
      <alignment horizontal="left"/>
    </xf>
    <xf numFmtId="49" fontId="4" fillId="0" borderId="22" xfId="0" applyNumberFormat="1" applyFont="1" applyBorder="1" applyAlignment="1" applyProtection="1">
      <alignment horizontal="left"/>
    </xf>
    <xf numFmtId="49" fontId="5" fillId="3" borderId="4" xfId="0" applyNumberFormat="1" applyFont="1" applyFill="1" applyBorder="1" applyAlignment="1" applyProtection="1">
      <alignment horizontal="left"/>
    </xf>
    <xf numFmtId="165" fontId="4" fillId="0" borderId="0" xfId="0" applyNumberFormat="1" applyFont="1" applyProtection="1">
      <protection hidden="1"/>
    </xf>
    <xf numFmtId="49" fontId="4" fillId="0" borderId="7" xfId="0" applyNumberFormat="1" applyFont="1" applyBorder="1" applyAlignment="1" applyProtection="1">
      <alignment horizontal="left"/>
    </xf>
    <xf numFmtId="0" fontId="5" fillId="3" borderId="8" xfId="0" applyFont="1" applyFill="1" applyBorder="1" applyAlignment="1" applyProtection="1">
      <alignment horizontal="center"/>
      <protection hidden="1"/>
    </xf>
    <xf numFmtId="165" fontId="5" fillId="3" borderId="5" xfId="0" applyNumberFormat="1" applyFont="1" applyFill="1" applyBorder="1" applyProtection="1"/>
    <xf numFmtId="0" fontId="4" fillId="0" borderId="0" xfId="0" applyFont="1"/>
    <xf numFmtId="49" fontId="5" fillId="0" borderId="19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49" fontId="5" fillId="3" borderId="1" xfId="0" applyNumberFormat="1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49" fontId="5" fillId="0" borderId="0" xfId="0" applyNumberFormat="1" applyFont="1"/>
    <xf numFmtId="0" fontId="6" fillId="0" borderId="0" xfId="0" applyFont="1" applyBorder="1"/>
    <xf numFmtId="49" fontId="7" fillId="0" borderId="0" xfId="0" applyNumberFormat="1" applyFont="1" applyFill="1" applyAlignment="1">
      <alignment horizontal="left"/>
    </xf>
    <xf numFmtId="165" fontId="7" fillId="0" borderId="0" xfId="0" applyNumberFormat="1" applyFont="1" applyFill="1" applyProtection="1"/>
    <xf numFmtId="0" fontId="7" fillId="0" borderId="0" xfId="0" applyNumberFormat="1" applyFont="1" applyFill="1" applyAlignment="1">
      <alignment horizontal="center"/>
    </xf>
    <xf numFmtId="0" fontId="4" fillId="0" borderId="0" xfId="0" applyFont="1" applyAlignment="1">
      <alignment horizontal="right"/>
    </xf>
    <xf numFmtId="168" fontId="5" fillId="5" borderId="5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right"/>
    </xf>
    <xf numFmtId="165" fontId="4" fillId="2" borderId="1" xfId="0" applyNumberFormat="1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/>
    <xf numFmtId="165" fontId="4" fillId="0" borderId="0" xfId="0" applyNumberFormat="1" applyFont="1"/>
    <xf numFmtId="0" fontId="5" fillId="5" borderId="2" xfId="0" applyFont="1" applyFill="1" applyBorder="1" applyAlignment="1">
      <alignment horizontal="center"/>
    </xf>
    <xf numFmtId="0" fontId="5" fillId="6" borderId="28" xfId="0" applyFont="1" applyFill="1" applyBorder="1" applyAlignment="1"/>
    <xf numFmtId="49" fontId="5" fillId="7" borderId="29" xfId="0" applyNumberFormat="1" applyFont="1" applyFill="1" applyBorder="1"/>
    <xf numFmtId="165" fontId="5" fillId="7" borderId="1" xfId="0" applyNumberFormat="1" applyFont="1" applyFill="1" applyBorder="1"/>
    <xf numFmtId="0" fontId="5" fillId="7" borderId="1" xfId="0" applyFont="1" applyFill="1" applyBorder="1" applyAlignment="1">
      <alignment horizontal="right"/>
    </xf>
    <xf numFmtId="0" fontId="4" fillId="8" borderId="1" xfId="0" applyFont="1" applyFill="1" applyBorder="1"/>
    <xf numFmtId="49" fontId="5" fillId="8" borderId="29" xfId="0" applyNumberFormat="1" applyFont="1" applyFill="1" applyBorder="1"/>
    <xf numFmtId="165" fontId="5" fillId="8" borderId="1" xfId="0" applyNumberFormat="1" applyFont="1" applyFill="1" applyBorder="1" applyAlignment="1">
      <alignment horizontal="right"/>
    </xf>
    <xf numFmtId="0" fontId="5" fillId="8" borderId="1" xfId="0" applyFont="1" applyFill="1" applyBorder="1" applyAlignment="1">
      <alignment horizontal="right"/>
    </xf>
    <xf numFmtId="165" fontId="4" fillId="0" borderId="1" xfId="0" applyNumberFormat="1" applyFont="1" applyBorder="1"/>
    <xf numFmtId="0" fontId="4" fillId="0" borderId="1" xfId="0" applyFont="1" applyBorder="1" applyAlignment="1">
      <alignment horizontal="right"/>
    </xf>
    <xf numFmtId="165" fontId="5" fillId="8" borderId="1" xfId="0" applyNumberFormat="1" applyFont="1" applyFill="1" applyBorder="1"/>
    <xf numFmtId="49" fontId="4" fillId="9" borderId="1" xfId="0" applyNumberFormat="1" applyFont="1" applyFill="1" applyBorder="1"/>
    <xf numFmtId="165" fontId="5" fillId="9" borderId="1" xfId="0" applyNumberFormat="1" applyFont="1" applyFill="1" applyBorder="1"/>
    <xf numFmtId="0" fontId="5" fillId="9" borderId="1" xfId="0" applyFont="1" applyFill="1" applyBorder="1" applyAlignment="1">
      <alignment horizontal="right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5" fillId="8" borderId="1" xfId="0" applyFont="1" applyFill="1" applyBorder="1"/>
    <xf numFmtId="49" fontId="5" fillId="8" borderId="1" xfId="0" applyNumberFormat="1" applyFont="1" applyFill="1" applyBorder="1"/>
    <xf numFmtId="0" fontId="4" fillId="10" borderId="1" xfId="0" applyFont="1" applyFill="1" applyBorder="1"/>
    <xf numFmtId="49" fontId="4" fillId="10" borderId="1" xfId="0" applyNumberFormat="1" applyFont="1" applyFill="1" applyBorder="1"/>
    <xf numFmtId="165" fontId="5" fillId="10" borderId="3" xfId="0" applyNumberFormat="1" applyFont="1" applyFill="1" applyBorder="1"/>
    <xf numFmtId="0" fontId="5" fillId="10" borderId="3" xfId="0" applyFont="1" applyFill="1" applyBorder="1" applyAlignment="1">
      <alignment horizontal="right"/>
    </xf>
    <xf numFmtId="49" fontId="4" fillId="10" borderId="29" xfId="0" applyNumberFormat="1" applyFont="1" applyFill="1" applyBorder="1"/>
    <xf numFmtId="165" fontId="5" fillId="10" borderId="1" xfId="0" applyNumberFormat="1" applyFont="1" applyFill="1" applyBorder="1"/>
    <xf numFmtId="0" fontId="5" fillId="10" borderId="1" xfId="0" applyFont="1" applyFill="1" applyBorder="1" applyAlignment="1">
      <alignment horizontal="right"/>
    </xf>
    <xf numFmtId="165" fontId="5" fillId="11" borderId="1" xfId="0" applyNumberFormat="1" applyFont="1" applyFill="1" applyBorder="1"/>
    <xf numFmtId="0" fontId="5" fillId="11" borderId="1" xfId="0" applyFont="1" applyFill="1" applyBorder="1" applyAlignment="1">
      <alignment horizontal="right"/>
    </xf>
    <xf numFmtId="0" fontId="4" fillId="10" borderId="3" xfId="0" applyFont="1" applyFill="1" applyBorder="1"/>
    <xf numFmtId="165" fontId="4" fillId="9" borderId="1" xfId="0" applyNumberFormat="1" applyFont="1" applyFill="1" applyBorder="1"/>
    <xf numFmtId="49" fontId="5" fillId="3" borderId="4" xfId="0" applyNumberFormat="1" applyFont="1" applyFill="1" applyBorder="1" applyAlignment="1" applyProtection="1">
      <alignment horizontal="center" vertical="center"/>
      <protection hidden="1"/>
    </xf>
    <xf numFmtId="165" fontId="5" fillId="3" borderId="2" xfId="0" applyNumberFormat="1" applyFont="1" applyFill="1" applyBorder="1" applyAlignment="1" applyProtection="1">
      <alignment horizontal="center" vertical="center" wrapText="1"/>
      <protection hidden="1"/>
    </xf>
    <xf numFmtId="169" fontId="5" fillId="3" borderId="2" xfId="0" applyNumberFormat="1" applyFont="1" applyFill="1" applyBorder="1" applyAlignment="1" applyProtection="1">
      <alignment horizontal="right" vertical="center" wrapText="1"/>
      <protection hidden="1"/>
    </xf>
    <xf numFmtId="49" fontId="5" fillId="7" borderId="32" xfId="0" applyNumberFormat="1" applyFont="1" applyFill="1" applyBorder="1"/>
    <xf numFmtId="165" fontId="5" fillId="7" borderId="3" xfId="0" applyNumberFormat="1" applyFont="1" applyFill="1" applyBorder="1"/>
    <xf numFmtId="0" fontId="5" fillId="7" borderId="3" xfId="0" applyFont="1" applyFill="1" applyBorder="1" applyAlignment="1">
      <alignment horizontal="right"/>
    </xf>
    <xf numFmtId="165" fontId="5" fillId="7" borderId="29" xfId="0" applyNumberFormat="1" applyFont="1" applyFill="1" applyBorder="1"/>
    <xf numFmtId="0" fontId="5" fillId="7" borderId="29" xfId="0" applyFont="1" applyFill="1" applyBorder="1" applyAlignment="1">
      <alignment horizontal="right"/>
    </xf>
    <xf numFmtId="165" fontId="10" fillId="0" borderId="1" xfId="0" applyNumberFormat="1" applyFont="1" applyFill="1" applyBorder="1"/>
    <xf numFmtId="165" fontId="5" fillId="3" borderId="2" xfId="0" applyNumberFormat="1" applyFont="1" applyFill="1" applyBorder="1" applyAlignment="1" applyProtection="1">
      <alignment horizontal="right" vertical="center" wrapText="1"/>
      <protection hidden="1"/>
    </xf>
    <xf numFmtId="0" fontId="7" fillId="0" borderId="0" xfId="0" applyNumberFormat="1" applyFont="1" applyFill="1" applyAlignment="1">
      <alignment horizontal="left"/>
    </xf>
    <xf numFmtId="49" fontId="7" fillId="0" borderId="0" xfId="0" applyNumberFormat="1" applyFont="1" applyFill="1" applyAlignment="1">
      <alignment horizontal="center"/>
    </xf>
    <xf numFmtId="49" fontId="7" fillId="0" borderId="0" xfId="0" applyNumberFormat="1" applyFont="1" applyFill="1" applyAlignment="1">
      <alignment horizontal="right"/>
    </xf>
    <xf numFmtId="0" fontId="7" fillId="0" borderId="0" xfId="1" applyFont="1" applyAlignment="1">
      <alignment horizontal="center" wrapText="1"/>
    </xf>
    <xf numFmtId="0" fontId="7" fillId="12" borderId="1" xfId="1" applyNumberFormat="1" applyFont="1" applyFill="1" applyBorder="1" applyAlignment="1">
      <alignment horizontal="center" wrapText="1"/>
    </xf>
    <xf numFmtId="0" fontId="8" fillId="0" borderId="0" xfId="0" applyFont="1"/>
    <xf numFmtId="0" fontId="5" fillId="7" borderId="4" xfId="0" applyFont="1" applyFill="1" applyBorder="1" applyAlignment="1" applyProtection="1">
      <alignment horizontal="center" vertical="center"/>
      <protection hidden="1"/>
    </xf>
    <xf numFmtId="0" fontId="5" fillId="7" borderId="4" xfId="0" applyFont="1" applyFill="1" applyBorder="1" applyAlignment="1" applyProtection="1">
      <alignment horizontal="center" vertical="center" wrapText="1"/>
      <protection hidden="1"/>
    </xf>
    <xf numFmtId="0" fontId="5" fillId="7" borderId="2" xfId="0" applyFont="1" applyFill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>
      <alignment horizontal="center" vertical="top"/>
    </xf>
    <xf numFmtId="0" fontId="10" fillId="0" borderId="1" xfId="1" applyFont="1" applyBorder="1" applyAlignment="1">
      <alignment wrapText="1"/>
    </xf>
    <xf numFmtId="165" fontId="10" fillId="13" borderId="3" xfId="2" applyNumberFormat="1" applyFont="1" applyFill="1" applyBorder="1"/>
    <xf numFmtId="0" fontId="4" fillId="0" borderId="3" xfId="0" applyFont="1" applyBorder="1" applyAlignment="1">
      <alignment horizontal="right"/>
    </xf>
    <xf numFmtId="0" fontId="7" fillId="0" borderId="1" xfId="1" applyFont="1" applyBorder="1" applyAlignment="1">
      <alignment horizontal="center" vertical="top"/>
    </xf>
    <xf numFmtId="0" fontId="10" fillId="0" borderId="29" xfId="1" applyFont="1" applyBorder="1" applyAlignment="1">
      <alignment wrapText="1"/>
    </xf>
    <xf numFmtId="165" fontId="10" fillId="13" borderId="1" xfId="2" applyNumberFormat="1" applyFont="1" applyFill="1" applyBorder="1"/>
    <xf numFmtId="165" fontId="10" fillId="13" borderId="7" xfId="2" applyNumberFormat="1" applyFont="1" applyFill="1" applyBorder="1"/>
    <xf numFmtId="0" fontId="10" fillId="0" borderId="1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0" fillId="0" borderId="7" xfId="1" applyFont="1" applyBorder="1" applyAlignment="1">
      <alignment wrapText="1"/>
    </xf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>
      <alignment wrapText="1"/>
    </xf>
    <xf numFmtId="0" fontId="10" fillId="0" borderId="0" xfId="1" applyFont="1" applyBorder="1" applyAlignment="1">
      <alignment horizontal="center" vertical="top"/>
    </xf>
    <xf numFmtId="165" fontId="10" fillId="13" borderId="0" xfId="2" applyNumberFormat="1" applyFont="1" applyFill="1" applyBorder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10" fillId="0" borderId="0" xfId="1" applyFont="1"/>
    <xf numFmtId="0" fontId="10" fillId="0" borderId="0" xfId="1" applyFont="1" applyAlignment="1">
      <alignment wrapText="1"/>
    </xf>
    <xf numFmtId="165" fontId="10" fillId="0" borderId="0" xfId="1" applyNumberFormat="1" applyFont="1"/>
    <xf numFmtId="0" fontId="5" fillId="6" borderId="27" xfId="0" applyFont="1" applyFill="1" applyBorder="1" applyAlignment="1"/>
    <xf numFmtId="0" fontId="5" fillId="6" borderId="29" xfId="0" applyFont="1" applyFill="1" applyBorder="1" applyAlignment="1"/>
    <xf numFmtId="0" fontId="5" fillId="6" borderId="30" xfId="0" applyFont="1" applyFill="1" applyBorder="1" applyAlignment="1"/>
    <xf numFmtId="0" fontId="12" fillId="0" borderId="0" xfId="0" applyFont="1"/>
    <xf numFmtId="0" fontId="13" fillId="3" borderId="4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2" fillId="0" borderId="33" xfId="0" applyFont="1" applyBorder="1"/>
    <xf numFmtId="0" fontId="12" fillId="0" borderId="34" xfId="0" applyFont="1" applyBorder="1"/>
    <xf numFmtId="0" fontId="12" fillId="0" borderId="35" xfId="0" applyFont="1" applyBorder="1"/>
    <xf numFmtId="165" fontId="12" fillId="0" borderId="35" xfId="0" applyNumberFormat="1" applyFont="1" applyBorder="1"/>
    <xf numFmtId="10" fontId="12" fillId="0" borderId="35" xfId="0" applyNumberFormat="1" applyFont="1" applyBorder="1"/>
    <xf numFmtId="165" fontId="12" fillId="0" borderId="36" xfId="0" applyNumberFormat="1" applyFont="1" applyBorder="1"/>
    <xf numFmtId="165" fontId="12" fillId="0" borderId="37" xfId="0" applyNumberFormat="1" applyFont="1" applyBorder="1"/>
    <xf numFmtId="165" fontId="12" fillId="0" borderId="38" xfId="0" applyNumberFormat="1" applyFont="1" applyBorder="1"/>
    <xf numFmtId="0" fontId="12" fillId="0" borderId="39" xfId="0" applyFont="1" applyBorder="1"/>
    <xf numFmtId="0" fontId="12" fillId="0" borderId="37" xfId="0" applyFont="1" applyBorder="1"/>
    <xf numFmtId="10" fontId="12" fillId="0" borderId="37" xfId="0" applyNumberFormat="1" applyFont="1" applyBorder="1"/>
    <xf numFmtId="165" fontId="12" fillId="0" borderId="40" xfId="0" applyNumberFormat="1" applyFont="1" applyBorder="1"/>
    <xf numFmtId="0" fontId="12" fillId="0" borderId="41" xfId="0" applyFont="1" applyBorder="1"/>
    <xf numFmtId="0" fontId="12" fillId="0" borderId="42" xfId="0" applyFont="1" applyBorder="1"/>
    <xf numFmtId="165" fontId="12" fillId="0" borderId="42" xfId="0" applyNumberFormat="1" applyFont="1" applyBorder="1"/>
    <xf numFmtId="10" fontId="12" fillId="0" borderId="42" xfId="0" applyNumberFormat="1" applyFont="1" applyBorder="1"/>
    <xf numFmtId="0" fontId="12" fillId="0" borderId="43" xfId="0" applyFont="1" applyBorder="1"/>
    <xf numFmtId="0" fontId="12" fillId="0" borderId="44" xfId="0" applyFont="1" applyBorder="1"/>
    <xf numFmtId="165" fontId="12" fillId="0" borderId="44" xfId="0" applyNumberFormat="1" applyFont="1" applyBorder="1"/>
    <xf numFmtId="0" fontId="12" fillId="0" borderId="4" xfId="0" applyFont="1" applyBorder="1"/>
    <xf numFmtId="0" fontId="12" fillId="0" borderId="5" xfId="0" applyFont="1" applyBorder="1"/>
    <xf numFmtId="165" fontId="13" fillId="0" borderId="5" xfId="0" applyNumberFormat="1" applyFont="1" applyBorder="1"/>
    <xf numFmtId="165" fontId="13" fillId="0" borderId="45" xfId="0" applyNumberFormat="1" applyFont="1" applyBorder="1"/>
    <xf numFmtId="165" fontId="12" fillId="3" borderId="2" xfId="0" applyNumberFormat="1" applyFont="1" applyFill="1" applyBorder="1"/>
    <xf numFmtId="165" fontId="13" fillId="0" borderId="18" xfId="0" applyNumberFormat="1" applyFont="1" applyBorder="1"/>
    <xf numFmtId="165" fontId="13" fillId="0" borderId="6" xfId="0" applyNumberFormat="1" applyFont="1" applyBorder="1"/>
    <xf numFmtId="165" fontId="12" fillId="0" borderId="0" xfId="0" applyNumberFormat="1" applyFont="1"/>
    <xf numFmtId="0" fontId="12" fillId="0" borderId="47" xfId="0" applyFont="1" applyBorder="1"/>
    <xf numFmtId="165" fontId="12" fillId="0" borderId="48" xfId="0" applyNumberFormat="1" applyFont="1" applyBorder="1"/>
    <xf numFmtId="0" fontId="12" fillId="0" borderId="1" xfId="0" applyFont="1" applyBorder="1"/>
    <xf numFmtId="165" fontId="12" fillId="0" borderId="50" xfId="0" applyNumberFormat="1" applyFont="1" applyBorder="1"/>
    <xf numFmtId="171" fontId="12" fillId="0" borderId="0" xfId="0" applyNumberFormat="1" applyFont="1"/>
    <xf numFmtId="165" fontId="12" fillId="0" borderId="50" xfId="0" applyNumberFormat="1" applyFont="1" applyFill="1" applyBorder="1"/>
    <xf numFmtId="0" fontId="12" fillId="0" borderId="22" xfId="0" applyFont="1" applyBorder="1"/>
    <xf numFmtId="165" fontId="12" fillId="0" borderId="52" xfId="0" applyNumberFormat="1" applyFont="1" applyFill="1" applyBorder="1"/>
    <xf numFmtId="0" fontId="15" fillId="0" borderId="0" xfId="0" applyFont="1"/>
    <xf numFmtId="0" fontId="15" fillId="0" borderId="31" xfId="0" applyFont="1" applyBorder="1"/>
    <xf numFmtId="10" fontId="15" fillId="0" borderId="1" xfId="0" applyNumberFormat="1" applyFont="1" applyBorder="1"/>
    <xf numFmtId="10" fontId="15" fillId="0" borderId="0" xfId="0" applyNumberFormat="1" applyFont="1"/>
    <xf numFmtId="9" fontId="15" fillId="0" borderId="0" xfId="0" applyNumberFormat="1" applyFont="1"/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165" fontId="15" fillId="0" borderId="3" xfId="0" applyNumberFormat="1" applyFont="1" applyBorder="1"/>
    <xf numFmtId="164" fontId="15" fillId="0" borderId="3" xfId="0" applyNumberFormat="1" applyFont="1" applyBorder="1"/>
    <xf numFmtId="0" fontId="15" fillId="0" borderId="1" xfId="0" applyFont="1" applyBorder="1"/>
    <xf numFmtId="165" fontId="15" fillId="0" borderId="1" xfId="0" applyNumberFormat="1" applyFont="1" applyBorder="1"/>
    <xf numFmtId="0" fontId="15" fillId="0" borderId="7" xfId="0" applyFont="1" applyBorder="1"/>
    <xf numFmtId="165" fontId="15" fillId="0" borderId="7" xfId="0" applyNumberFormat="1" applyFont="1" applyBorder="1"/>
    <xf numFmtId="165" fontId="15" fillId="0" borderId="53" xfId="0" applyNumberFormat="1" applyFont="1" applyBorder="1"/>
    <xf numFmtId="164" fontId="15" fillId="0" borderId="53" xfId="0" applyNumberFormat="1" applyFont="1" applyBorder="1"/>
    <xf numFmtId="0" fontId="15" fillId="0" borderId="4" xfId="0" applyFont="1" applyBorder="1"/>
    <xf numFmtId="165" fontId="14" fillId="0" borderId="5" xfId="0" applyNumberFormat="1" applyFont="1" applyBorder="1"/>
    <xf numFmtId="164" fontId="14" fillId="0" borderId="5" xfId="0" applyNumberFormat="1" applyFont="1" applyBorder="1"/>
    <xf numFmtId="0" fontId="15" fillId="0" borderId="0" xfId="0" applyFont="1" applyBorder="1"/>
    <xf numFmtId="165" fontId="14" fillId="0" borderId="0" xfId="0" applyNumberFormat="1" applyFont="1" applyBorder="1"/>
    <xf numFmtId="0" fontId="14" fillId="14" borderId="1" xfId="0" applyFont="1" applyFill="1" applyBorder="1"/>
    <xf numFmtId="0" fontId="15" fillId="3" borderId="5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165" fontId="15" fillId="0" borderId="0" xfId="0" applyNumberFormat="1" applyFont="1"/>
    <xf numFmtId="165" fontId="14" fillId="0" borderId="3" xfId="0" applyNumberFormat="1" applyFont="1" applyBorder="1"/>
    <xf numFmtId="0" fontId="12" fillId="0" borderId="0" xfId="0" applyFont="1" applyProtection="1">
      <protection hidden="1"/>
    </xf>
    <xf numFmtId="0" fontId="12" fillId="4" borderId="1" xfId="0" applyFont="1" applyFill="1" applyBorder="1" applyProtection="1">
      <protection hidden="1"/>
    </xf>
    <xf numFmtId="0" fontId="12" fillId="0" borderId="1" xfId="0" applyFont="1" applyBorder="1" applyProtection="1">
      <protection locked="0" hidden="1"/>
    </xf>
    <xf numFmtId="14" fontId="12" fillId="0" borderId="1" xfId="0" applyNumberFormat="1" applyFont="1" applyBorder="1" applyProtection="1">
      <protection hidden="1"/>
    </xf>
    <xf numFmtId="0" fontId="12" fillId="0" borderId="1" xfId="0" applyFont="1" applyBorder="1" applyProtection="1">
      <protection hidden="1"/>
    </xf>
    <xf numFmtId="0" fontId="13" fillId="4" borderId="4" xfId="0" applyFont="1" applyFill="1" applyBorder="1" applyAlignment="1" applyProtection="1">
      <alignment horizontal="center"/>
      <protection hidden="1"/>
    </xf>
    <xf numFmtId="0" fontId="13" fillId="4" borderId="5" xfId="0" applyFont="1" applyFill="1" applyBorder="1" applyAlignment="1" applyProtection="1">
      <alignment horizontal="center"/>
      <protection hidden="1"/>
    </xf>
    <xf numFmtId="165" fontId="12" fillId="0" borderId="3" xfId="0" applyNumberFormat="1" applyFont="1" applyBorder="1" applyProtection="1">
      <protection locked="0" hidden="1"/>
    </xf>
    <xf numFmtId="165" fontId="12" fillId="0" borderId="3" xfId="0" applyNumberFormat="1" applyFont="1" applyBorder="1" applyProtection="1">
      <protection hidden="1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1" fontId="5" fillId="0" borderId="2" xfId="0" applyNumberFormat="1" applyFont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Protection="1">
      <protection locked="0"/>
    </xf>
    <xf numFmtId="0" fontId="4" fillId="0" borderId="10" xfId="0" applyFont="1" applyBorder="1" applyAlignment="1" applyProtection="1">
      <alignment horizontal="center"/>
      <protection locked="0"/>
    </xf>
    <xf numFmtId="14" fontId="4" fillId="0" borderId="10" xfId="0" applyNumberFormat="1" applyFont="1" applyBorder="1" applyAlignment="1" applyProtection="1">
      <alignment horizontal="center"/>
      <protection locked="0"/>
    </xf>
    <xf numFmtId="49" fontId="4" fillId="0" borderId="3" xfId="0" applyNumberFormat="1" applyFont="1" applyBorder="1" applyAlignment="1" applyProtection="1">
      <alignment horizontal="left"/>
      <protection locked="0"/>
    </xf>
    <xf numFmtId="0" fontId="4" fillId="3" borderId="3" xfId="0" applyNumberFormat="1" applyFont="1" applyFill="1" applyBorder="1" applyAlignment="1" applyProtection="1">
      <alignment horizontal="left"/>
      <protection hidden="1"/>
    </xf>
    <xf numFmtId="165" fontId="4" fillId="0" borderId="1" xfId="0" applyNumberFormat="1" applyFont="1" applyBorder="1" applyProtection="1">
      <protection locked="0"/>
    </xf>
    <xf numFmtId="1" fontId="4" fillId="0" borderId="3" xfId="0" applyNumberFormat="1" applyFont="1" applyBorder="1" applyAlignment="1" applyProtection="1">
      <alignment horizontal="center"/>
      <protection locked="0"/>
    </xf>
    <xf numFmtId="167" fontId="4" fillId="0" borderId="0" xfId="0" applyNumberFormat="1" applyFont="1" applyProtection="1">
      <protection locked="0"/>
    </xf>
    <xf numFmtId="166" fontId="4" fillId="0" borderId="0" xfId="0" applyNumberFormat="1" applyFont="1" applyProtection="1">
      <protection locked="0"/>
    </xf>
    <xf numFmtId="9" fontId="4" fillId="0" borderId="0" xfId="0" applyNumberFormat="1" applyFont="1" applyProtection="1">
      <protection locked="0"/>
    </xf>
    <xf numFmtId="165" fontId="4" fillId="0" borderId="0" xfId="0" applyNumberFormat="1" applyFont="1" applyProtection="1">
      <protection locked="0"/>
    </xf>
    <xf numFmtId="165" fontId="4" fillId="0" borderId="7" xfId="0" applyNumberFormat="1" applyFont="1" applyBorder="1" applyProtection="1">
      <protection locked="0"/>
    </xf>
    <xf numFmtId="0" fontId="5" fillId="0" borderId="8" xfId="0" applyFont="1" applyBorder="1" applyAlignment="1" applyProtection="1">
      <alignment horizontal="center"/>
      <protection hidden="1"/>
    </xf>
    <xf numFmtId="165" fontId="4" fillId="3" borderId="8" xfId="0" applyNumberFormat="1" applyFont="1" applyFill="1" applyBorder="1" applyProtection="1"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1" fontId="4" fillId="0" borderId="0" xfId="0" applyNumberFormat="1" applyFont="1" applyProtection="1">
      <protection hidden="1"/>
    </xf>
    <xf numFmtId="0" fontId="5" fillId="0" borderId="1" xfId="0" applyFont="1" applyBorder="1" applyAlignment="1">
      <alignment horizontal="center"/>
    </xf>
    <xf numFmtId="165" fontId="4" fillId="3" borderId="1" xfId="0" applyNumberFormat="1" applyFont="1" applyFill="1" applyBorder="1" applyProtection="1"/>
    <xf numFmtId="0" fontId="5" fillId="0" borderId="2" xfId="0" applyFont="1" applyBorder="1" applyAlignment="1" applyProtection="1">
      <alignment horizontal="center"/>
      <protection hidden="1"/>
    </xf>
    <xf numFmtId="0" fontId="5" fillId="0" borderId="19" xfId="0" applyFont="1" applyBorder="1" applyAlignment="1" applyProtection="1">
      <alignment horizontal="center"/>
      <protection hidden="1"/>
    </xf>
    <xf numFmtId="0" fontId="5" fillId="0" borderId="25" xfId="0" applyFont="1" applyBorder="1" applyAlignment="1" applyProtection="1">
      <alignment horizontal="center"/>
      <protection hidden="1"/>
    </xf>
    <xf numFmtId="165" fontId="5" fillId="0" borderId="26" xfId="0" applyNumberFormat="1" applyFont="1" applyBorder="1" applyAlignment="1" applyProtection="1">
      <alignment horizontal="center"/>
      <protection hidden="1"/>
    </xf>
    <xf numFmtId="165" fontId="5" fillId="0" borderId="20" xfId="0" applyNumberFormat="1" applyFont="1" applyBorder="1" applyAlignment="1" applyProtection="1">
      <alignment horizontal="center"/>
      <protection hidden="1"/>
    </xf>
    <xf numFmtId="1" fontId="5" fillId="0" borderId="20" xfId="0" applyNumberFormat="1" applyFont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right"/>
      <protection hidden="1"/>
    </xf>
    <xf numFmtId="0" fontId="4" fillId="0" borderId="10" xfId="0" applyFont="1" applyBorder="1" applyAlignment="1" applyProtection="1">
      <alignment horizontal="left"/>
      <protection hidden="1"/>
    </xf>
    <xf numFmtId="165" fontId="4" fillId="0" borderId="10" xfId="0" applyNumberFormat="1" applyFont="1" applyBorder="1" applyAlignment="1" applyProtection="1">
      <alignment horizontal="right"/>
      <protection hidden="1"/>
    </xf>
    <xf numFmtId="1" fontId="4" fillId="0" borderId="10" xfId="0" applyNumberFormat="1" applyFont="1" applyBorder="1" applyAlignment="1" applyProtection="1">
      <alignment horizontal="right"/>
      <protection hidden="1"/>
    </xf>
    <xf numFmtId="165" fontId="4" fillId="3" borderId="8" xfId="0" applyNumberFormat="1" applyFont="1" applyFill="1" applyBorder="1" applyProtection="1">
      <protection hidden="1"/>
    </xf>
    <xf numFmtId="165" fontId="4" fillId="3" borderId="17" xfId="0" applyNumberFormat="1" applyFont="1" applyFill="1" applyBorder="1" applyProtection="1">
      <protection hidden="1"/>
    </xf>
    <xf numFmtId="1" fontId="4" fillId="3" borderId="0" xfId="0" applyNumberFormat="1" applyFont="1" applyFill="1" applyBorder="1" applyProtection="1">
      <protection hidden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165" fontId="13" fillId="0" borderId="1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 applyProtection="1">
      <alignment horizontal="center"/>
      <protection locked="0"/>
    </xf>
    <xf numFmtId="0" fontId="5" fillId="4" borderId="23" xfId="0" applyFont="1" applyFill="1" applyBorder="1" applyAlignment="1" applyProtection="1">
      <alignment horizontal="center"/>
      <protection locked="0"/>
    </xf>
    <xf numFmtId="0" fontId="13" fillId="3" borderId="46" xfId="0" applyFont="1" applyFill="1" applyBorder="1" applyAlignment="1">
      <alignment horizontal="center" vertical="center" wrapText="1"/>
    </xf>
    <xf numFmtId="0" fontId="13" fillId="3" borderId="49" xfId="0" applyFont="1" applyFill="1" applyBorder="1" applyAlignment="1">
      <alignment horizontal="center" vertical="center" wrapText="1"/>
    </xf>
    <xf numFmtId="0" fontId="13" fillId="3" borderId="5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4" fillId="4" borderId="21" xfId="0" applyFont="1" applyFill="1" applyBorder="1" applyAlignment="1">
      <alignment horizontal="center" vertical="center"/>
    </xf>
    <xf numFmtId="0" fontId="14" fillId="4" borderId="42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2" fillId="2" borderId="8" xfId="0" applyFont="1" applyFill="1" applyBorder="1" applyAlignment="1" applyProtection="1">
      <alignment horizontal="center"/>
      <protection hidden="1"/>
    </xf>
    <xf numFmtId="0" fontId="12" fillId="2" borderId="11" xfId="0" applyFont="1" applyFill="1" applyBorder="1" applyAlignment="1" applyProtection="1">
      <alignment horizontal="center"/>
      <protection hidden="1"/>
    </xf>
    <xf numFmtId="0" fontId="12" fillId="2" borderId="9" xfId="0" applyFont="1" applyFill="1" applyBorder="1" applyAlignment="1" applyProtection="1">
      <alignment horizontal="center"/>
      <protection hidden="1"/>
    </xf>
    <xf numFmtId="0" fontId="5" fillId="4" borderId="8" xfId="0" applyFont="1" applyFill="1" applyBorder="1" applyAlignment="1" applyProtection="1">
      <alignment horizontal="center"/>
      <protection hidden="1"/>
    </xf>
    <xf numFmtId="0" fontId="5" fillId="4" borderId="11" xfId="0" applyFont="1" applyFill="1" applyBorder="1" applyAlignment="1" applyProtection="1">
      <alignment horizontal="center"/>
      <protection hidden="1"/>
    </xf>
    <xf numFmtId="0" fontId="5" fillId="4" borderId="9" xfId="0" applyFont="1" applyFill="1" applyBorder="1" applyAlignment="1" applyProtection="1">
      <alignment horizontal="center"/>
      <protection hidden="1"/>
    </xf>
    <xf numFmtId="0" fontId="4" fillId="0" borderId="1" xfId="0" applyFont="1" applyBorder="1" applyAlignment="1">
      <alignment horizontal="left"/>
    </xf>
    <xf numFmtId="0" fontId="5" fillId="8" borderId="29" xfId="0" applyFont="1" applyFill="1" applyBorder="1" applyAlignment="1">
      <alignment horizontal="left"/>
    </xf>
    <xf numFmtId="0" fontId="5" fillId="8" borderId="30" xfId="0" applyFont="1" applyFill="1" applyBorder="1" applyAlignment="1">
      <alignment horizontal="left"/>
    </xf>
    <xf numFmtId="0" fontId="5" fillId="8" borderId="31" xfId="0" applyFont="1" applyFill="1" applyBorder="1" applyAlignment="1">
      <alignment horizontal="left"/>
    </xf>
    <xf numFmtId="0" fontId="4" fillId="9" borderId="29" xfId="0" applyFont="1" applyFill="1" applyBorder="1" applyAlignment="1">
      <alignment horizontal="left"/>
    </xf>
    <xf numFmtId="0" fontId="4" fillId="9" borderId="3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5" fillId="11" borderId="29" xfId="0" applyFont="1" applyFill="1" applyBorder="1" applyAlignment="1">
      <alignment horizontal="left"/>
    </xf>
    <xf numFmtId="0" fontId="5" fillId="11" borderId="30" xfId="0" applyFont="1" applyFill="1" applyBorder="1" applyAlignment="1">
      <alignment horizontal="left"/>
    </xf>
    <xf numFmtId="0" fontId="5" fillId="11" borderId="3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5" fillId="5" borderId="8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7" borderId="29" xfId="0" applyFont="1" applyFill="1" applyBorder="1" applyAlignment="1">
      <alignment horizontal="left"/>
    </xf>
    <xf numFmtId="0" fontId="5" fillId="7" borderId="30" xfId="0" applyFont="1" applyFill="1" applyBorder="1" applyAlignment="1">
      <alignment horizontal="left"/>
    </xf>
    <xf numFmtId="0" fontId="5" fillId="7" borderId="31" xfId="0" applyFont="1" applyFill="1" applyBorder="1" applyAlignment="1">
      <alignment horizontal="left"/>
    </xf>
    <xf numFmtId="0" fontId="9" fillId="8" borderId="29" xfId="0" applyFont="1" applyFill="1" applyBorder="1" applyAlignment="1">
      <alignment horizontal="left"/>
    </xf>
    <xf numFmtId="0" fontId="9" fillId="8" borderId="30" xfId="0" applyFont="1" applyFill="1" applyBorder="1" applyAlignment="1">
      <alignment horizontal="left"/>
    </xf>
    <xf numFmtId="0" fontId="9" fillId="8" borderId="31" xfId="0" applyFont="1" applyFill="1" applyBorder="1" applyAlignment="1">
      <alignment horizontal="left"/>
    </xf>
    <xf numFmtId="49" fontId="5" fillId="4" borderId="1" xfId="0" applyNumberFormat="1" applyFont="1" applyFill="1" applyBorder="1" applyAlignment="1">
      <alignment horizontal="center"/>
    </xf>
    <xf numFmtId="0" fontId="13" fillId="4" borderId="55" xfId="0" applyFont="1" applyFill="1" applyBorder="1" applyAlignment="1">
      <alignment horizontal="center"/>
    </xf>
    <xf numFmtId="0" fontId="13" fillId="4" borderId="56" xfId="0" applyFont="1" applyFill="1" applyBorder="1" applyAlignment="1">
      <alignment horizontal="center"/>
    </xf>
    <xf numFmtId="0" fontId="13" fillId="4" borderId="57" xfId="0" applyFont="1" applyFill="1" applyBorder="1" applyAlignment="1">
      <alignment horizontal="center"/>
    </xf>
    <xf numFmtId="0" fontId="13" fillId="12" borderId="55" xfId="0" applyFont="1" applyFill="1" applyBorder="1" applyAlignment="1">
      <alignment horizontal="center"/>
    </xf>
    <xf numFmtId="0" fontId="13" fillId="12" borderId="56" xfId="0" applyFont="1" applyFill="1" applyBorder="1" applyAlignment="1">
      <alignment horizontal="center"/>
    </xf>
    <xf numFmtId="0" fontId="13" fillId="12" borderId="57" xfId="0" applyFont="1" applyFill="1" applyBorder="1" applyAlignment="1">
      <alignment horizontal="center"/>
    </xf>
  </cellXfs>
  <cellStyles count="3">
    <cellStyle name="Dziesiętny 2" xfId="2"/>
    <cellStyle name="Normalny" xfId="0" builtinId="0"/>
    <cellStyle name="Normalny 2" xfId="1"/>
  </cellStyles>
  <dxfs count="58">
    <dxf>
      <font>
        <b/>
        <i val="0"/>
        <strike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 val="0"/>
        <i/>
      </font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P11"/>
  <sheetViews>
    <sheetView showGridLines="0" tabSelected="1" zoomScaleNormal="100" workbookViewId="0">
      <selection activeCell="B1" sqref="B1"/>
    </sheetView>
  </sheetViews>
  <sheetFormatPr defaultColWidth="8.7109375" defaultRowHeight="15" x14ac:dyDescent="0.25"/>
  <cols>
    <col min="1" max="1" width="3.85546875" style="1" customWidth="1"/>
    <col min="2" max="4" width="8.7109375" style="1"/>
    <col min="5" max="5" width="23.140625" style="1" bestFit="1" customWidth="1"/>
    <col min="6" max="10" width="8.7109375" style="1"/>
    <col min="11" max="11" width="14.42578125" style="1" bestFit="1" customWidth="1"/>
    <col min="12" max="16384" width="8.7109375" style="1"/>
  </cols>
  <sheetData>
    <row r="2" spans="1:16" ht="15.75" thickBot="1" x14ac:dyDescent="0.3">
      <c r="B2" s="2"/>
      <c r="D2" s="2"/>
      <c r="E2" s="2"/>
      <c r="G2" s="2"/>
      <c r="H2" s="2"/>
      <c r="I2" s="2"/>
      <c r="J2" s="2"/>
      <c r="K2" s="2"/>
      <c r="L2" s="2"/>
      <c r="M2" s="2"/>
      <c r="N2" s="3"/>
      <c r="O2" s="3"/>
      <c r="P2" s="3"/>
    </row>
    <row r="3" spans="1:16" ht="15.75" thickBot="1" x14ac:dyDescent="0.3">
      <c r="A3" s="4"/>
      <c r="B3" s="3"/>
      <c r="C3" s="5"/>
      <c r="D3" s="3"/>
      <c r="E3" s="3"/>
      <c r="F3" s="5"/>
      <c r="G3" s="3"/>
      <c r="H3" s="3"/>
      <c r="I3" s="3"/>
      <c r="J3" s="3"/>
      <c r="K3" s="3"/>
      <c r="L3" s="3"/>
      <c r="M3" s="3"/>
      <c r="N3" s="243" t="s">
        <v>104</v>
      </c>
      <c r="O3" s="244"/>
      <c r="P3" s="245"/>
    </row>
    <row r="4" spans="1:16" x14ac:dyDescent="0.25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4"/>
    </row>
    <row r="5" spans="1:16" x14ac:dyDescent="0.25">
      <c r="A5" s="4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4"/>
    </row>
    <row r="6" spans="1:16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</row>
    <row r="7" spans="1:16" ht="61.5" x14ac:dyDescent="0.85">
      <c r="A7" s="4"/>
      <c r="B7" s="3"/>
      <c r="C7" s="3"/>
      <c r="D7" s="3"/>
      <c r="E7" s="6" t="s">
        <v>233</v>
      </c>
      <c r="F7" s="3"/>
      <c r="G7" s="3"/>
      <c r="H7" s="3"/>
      <c r="I7" s="3"/>
      <c r="J7" s="3"/>
      <c r="K7" s="3"/>
      <c r="L7" s="3"/>
      <c r="M7" s="3"/>
      <c r="N7" s="3"/>
      <c r="O7" s="3"/>
      <c r="P7" s="4"/>
    </row>
    <row r="8" spans="1:16" ht="60.75" x14ac:dyDescent="0.8">
      <c r="A8" s="4"/>
      <c r="B8" s="3"/>
      <c r="C8" s="3"/>
      <c r="D8" s="3"/>
      <c r="E8" s="3"/>
      <c r="F8" s="3"/>
      <c r="G8" s="3"/>
      <c r="H8" s="3"/>
      <c r="I8" s="33" t="s">
        <v>215</v>
      </c>
      <c r="J8" s="3"/>
      <c r="K8" s="3"/>
      <c r="L8" s="3"/>
      <c r="M8" s="3"/>
      <c r="N8" s="3"/>
      <c r="O8" s="3"/>
      <c r="P8" s="4"/>
    </row>
    <row r="9" spans="1:16" x14ac:dyDescent="0.25">
      <c r="A9" s="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4"/>
    </row>
    <row r="10" spans="1:16" x14ac:dyDescent="0.25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4"/>
    </row>
    <row r="11" spans="1:16" x14ac:dyDescent="0.25">
      <c r="A11" s="4"/>
      <c r="B11" s="2"/>
      <c r="C11" s="2"/>
      <c r="D11" s="2"/>
      <c r="E11" s="2"/>
      <c r="F11" s="2"/>
      <c r="G11" s="2"/>
      <c r="H11" s="2"/>
      <c r="I11" s="2"/>
      <c r="J11" s="2"/>
      <c r="K11" s="2"/>
      <c r="L11" s="242" t="s">
        <v>111</v>
      </c>
      <c r="M11" s="242"/>
      <c r="N11" s="242"/>
      <c r="O11" s="242"/>
      <c r="P11" s="7"/>
    </row>
  </sheetData>
  <mergeCells count="2">
    <mergeCell ref="L11:O11"/>
    <mergeCell ref="N3:P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C119"/>
  <sheetViews>
    <sheetView showGridLines="0" topLeftCell="A7" workbookViewId="0">
      <selection activeCell="F19" sqref="F19"/>
    </sheetView>
  </sheetViews>
  <sheetFormatPr defaultColWidth="8.7109375" defaultRowHeight="12.75" x14ac:dyDescent="0.2"/>
  <cols>
    <col min="1" max="1" width="8.7109375" style="25"/>
    <col min="2" max="2" width="9.42578125" style="32" customWidth="1"/>
    <col min="3" max="3" width="44.85546875" style="25" customWidth="1"/>
    <col min="4" max="6" width="8.7109375" style="25"/>
    <col min="7" max="7" width="16.85546875" style="25" bestFit="1" customWidth="1"/>
    <col min="8" max="16384" width="8.7109375" style="25"/>
  </cols>
  <sheetData>
    <row r="1" spans="2:3" x14ac:dyDescent="0.2">
      <c r="B1" s="287" t="s">
        <v>129</v>
      </c>
      <c r="C1" s="287"/>
    </row>
    <row r="2" spans="2:3" ht="28.5" customHeight="1" thickBot="1" x14ac:dyDescent="0.25">
      <c r="B2" s="26" t="s">
        <v>13</v>
      </c>
      <c r="C2" s="27" t="s">
        <v>14</v>
      </c>
    </row>
    <row r="3" spans="2:3" x14ac:dyDescent="0.2">
      <c r="B3" s="28" t="s">
        <v>86</v>
      </c>
      <c r="C3" s="29" t="s">
        <v>87</v>
      </c>
    </row>
    <row r="4" spans="2:3" x14ac:dyDescent="0.2">
      <c r="B4" s="30" t="s">
        <v>15</v>
      </c>
      <c r="C4" s="31" t="s">
        <v>16</v>
      </c>
    </row>
    <row r="5" spans="2:3" x14ac:dyDescent="0.2">
      <c r="B5" s="30" t="s">
        <v>17</v>
      </c>
      <c r="C5" s="31" t="s">
        <v>18</v>
      </c>
    </row>
    <row r="6" spans="2:3" x14ac:dyDescent="0.2">
      <c r="B6" s="30" t="s">
        <v>19</v>
      </c>
      <c r="C6" s="31" t="s">
        <v>20</v>
      </c>
    </row>
    <row r="7" spans="2:3" x14ac:dyDescent="0.2">
      <c r="B7" s="30" t="s">
        <v>21</v>
      </c>
      <c r="C7" s="31" t="s">
        <v>22</v>
      </c>
    </row>
    <row r="8" spans="2:3" x14ac:dyDescent="0.2">
      <c r="B8" s="30" t="s">
        <v>23</v>
      </c>
      <c r="C8" s="31" t="s">
        <v>24</v>
      </c>
    </row>
    <row r="9" spans="2:3" x14ac:dyDescent="0.2">
      <c r="B9" s="30" t="s">
        <v>79</v>
      </c>
      <c r="C9" s="31" t="s">
        <v>25</v>
      </c>
    </row>
    <row r="10" spans="2:3" x14ac:dyDescent="0.2">
      <c r="B10" s="30" t="s">
        <v>80</v>
      </c>
      <c r="C10" s="31" t="s">
        <v>26</v>
      </c>
    </row>
    <row r="11" spans="2:3" x14ac:dyDescent="0.2">
      <c r="B11" s="30" t="s">
        <v>88</v>
      </c>
      <c r="C11" s="31" t="s">
        <v>89</v>
      </c>
    </row>
    <row r="12" spans="2:3" x14ac:dyDescent="0.2">
      <c r="B12" s="30" t="s">
        <v>27</v>
      </c>
      <c r="C12" s="31" t="s">
        <v>28</v>
      </c>
    </row>
    <row r="13" spans="2:3" x14ac:dyDescent="0.2">
      <c r="B13" s="30" t="s">
        <v>29</v>
      </c>
      <c r="C13" s="31" t="s">
        <v>30</v>
      </c>
    </row>
    <row r="14" spans="2:3" x14ac:dyDescent="0.2">
      <c r="B14" s="30" t="s">
        <v>31</v>
      </c>
      <c r="C14" s="31" t="s">
        <v>32</v>
      </c>
    </row>
    <row r="15" spans="2:3" x14ac:dyDescent="0.2">
      <c r="B15" s="30" t="s">
        <v>33</v>
      </c>
      <c r="C15" s="31" t="s">
        <v>34</v>
      </c>
    </row>
    <row r="16" spans="2:3" x14ac:dyDescent="0.2">
      <c r="B16" s="30" t="s">
        <v>35</v>
      </c>
      <c r="C16" s="31" t="s">
        <v>36</v>
      </c>
    </row>
    <row r="17" spans="2:3" x14ac:dyDescent="0.2">
      <c r="B17" s="30" t="s">
        <v>81</v>
      </c>
      <c r="C17" s="31" t="s">
        <v>37</v>
      </c>
    </row>
    <row r="18" spans="2:3" x14ac:dyDescent="0.2">
      <c r="B18" s="30">
        <v>100</v>
      </c>
      <c r="C18" s="31" t="s">
        <v>217</v>
      </c>
    </row>
    <row r="19" spans="2:3" x14ac:dyDescent="0.2">
      <c r="B19" s="30">
        <v>130</v>
      </c>
      <c r="C19" s="31" t="s">
        <v>38</v>
      </c>
    </row>
    <row r="20" spans="2:3" x14ac:dyDescent="0.2">
      <c r="B20" s="30">
        <v>131</v>
      </c>
      <c r="C20" s="31" t="s">
        <v>127</v>
      </c>
    </row>
    <row r="21" spans="2:3" x14ac:dyDescent="0.2">
      <c r="B21" s="30" t="s">
        <v>114</v>
      </c>
      <c r="C21" s="31" t="s">
        <v>197</v>
      </c>
    </row>
    <row r="22" spans="2:3" x14ac:dyDescent="0.2">
      <c r="B22" s="30" t="s">
        <v>116</v>
      </c>
      <c r="C22" s="31" t="s">
        <v>117</v>
      </c>
    </row>
    <row r="23" spans="2:3" x14ac:dyDescent="0.2">
      <c r="B23" s="30">
        <v>149</v>
      </c>
      <c r="C23" s="31" t="s">
        <v>39</v>
      </c>
    </row>
    <row r="24" spans="2:3" x14ac:dyDescent="0.2">
      <c r="B24" s="30" t="s">
        <v>210</v>
      </c>
      <c r="C24" s="31" t="s">
        <v>499</v>
      </c>
    </row>
    <row r="25" spans="2:3" x14ac:dyDescent="0.2">
      <c r="B25" s="30">
        <v>201</v>
      </c>
      <c r="C25" s="31" t="s">
        <v>40</v>
      </c>
    </row>
    <row r="26" spans="2:3" x14ac:dyDescent="0.2">
      <c r="B26" s="30" t="s">
        <v>85</v>
      </c>
      <c r="C26" s="31" t="s">
        <v>212</v>
      </c>
    </row>
    <row r="27" spans="2:3" x14ac:dyDescent="0.2">
      <c r="B27" s="30" t="s">
        <v>95</v>
      </c>
      <c r="C27" s="31" t="s">
        <v>218</v>
      </c>
    </row>
    <row r="28" spans="2:3" x14ac:dyDescent="0.2">
      <c r="B28" s="30" t="s">
        <v>96</v>
      </c>
      <c r="C28" s="31" t="s">
        <v>219</v>
      </c>
    </row>
    <row r="29" spans="2:3" x14ac:dyDescent="0.2">
      <c r="B29" s="30" t="s">
        <v>97</v>
      </c>
      <c r="C29" s="31" t="s">
        <v>220</v>
      </c>
    </row>
    <row r="30" spans="2:3" x14ac:dyDescent="0.2">
      <c r="B30" s="30" t="s">
        <v>103</v>
      </c>
      <c r="C30" s="31" t="s">
        <v>221</v>
      </c>
    </row>
    <row r="31" spans="2:3" x14ac:dyDescent="0.2">
      <c r="B31" s="30">
        <v>202</v>
      </c>
      <c r="C31" s="31" t="s">
        <v>41</v>
      </c>
    </row>
    <row r="32" spans="2:3" x14ac:dyDescent="0.2">
      <c r="B32" s="30" t="s">
        <v>98</v>
      </c>
      <c r="C32" s="31" t="s">
        <v>222</v>
      </c>
    </row>
    <row r="33" spans="2:3" x14ac:dyDescent="0.2">
      <c r="B33" s="30" t="s">
        <v>99</v>
      </c>
      <c r="C33" s="31" t="s">
        <v>223</v>
      </c>
    </row>
    <row r="34" spans="2:3" x14ac:dyDescent="0.2">
      <c r="B34" s="30" t="s">
        <v>100</v>
      </c>
      <c r="C34" s="31" t="s">
        <v>224</v>
      </c>
    </row>
    <row r="35" spans="2:3" x14ac:dyDescent="0.2">
      <c r="B35" s="30" t="s">
        <v>101</v>
      </c>
      <c r="C35" s="31" t="s">
        <v>225</v>
      </c>
    </row>
    <row r="36" spans="2:3" x14ac:dyDescent="0.2">
      <c r="B36" s="30" t="s">
        <v>102</v>
      </c>
      <c r="C36" s="31" t="s">
        <v>226</v>
      </c>
    </row>
    <row r="37" spans="2:3" x14ac:dyDescent="0.2">
      <c r="B37" s="30" t="s">
        <v>143</v>
      </c>
      <c r="C37" s="31" t="s">
        <v>227</v>
      </c>
    </row>
    <row r="38" spans="2:3" x14ac:dyDescent="0.2">
      <c r="B38" s="30">
        <v>220</v>
      </c>
      <c r="C38" s="31" t="s">
        <v>42</v>
      </c>
    </row>
    <row r="39" spans="2:3" x14ac:dyDescent="0.2">
      <c r="B39" s="30" t="s">
        <v>43</v>
      </c>
      <c r="C39" s="31" t="s">
        <v>44</v>
      </c>
    </row>
    <row r="40" spans="2:3" x14ac:dyDescent="0.2">
      <c r="B40" s="30" t="s">
        <v>45</v>
      </c>
      <c r="C40" s="31" t="s">
        <v>46</v>
      </c>
    </row>
    <row r="41" spans="2:3" x14ac:dyDescent="0.2">
      <c r="B41" s="30" t="s">
        <v>92</v>
      </c>
      <c r="C41" s="31" t="s">
        <v>128</v>
      </c>
    </row>
    <row r="42" spans="2:3" x14ac:dyDescent="0.2">
      <c r="B42" s="30" t="s">
        <v>47</v>
      </c>
      <c r="C42" s="31" t="s">
        <v>48</v>
      </c>
    </row>
    <row r="43" spans="2:3" ht="13.7" customHeight="1" x14ac:dyDescent="0.2">
      <c r="B43" s="30" t="s">
        <v>122</v>
      </c>
      <c r="C43" s="31" t="s">
        <v>123</v>
      </c>
    </row>
    <row r="44" spans="2:3" x14ac:dyDescent="0.2">
      <c r="B44" s="30" t="s">
        <v>177</v>
      </c>
      <c r="C44" s="31" t="s">
        <v>178</v>
      </c>
    </row>
    <row r="45" spans="2:3" x14ac:dyDescent="0.2">
      <c r="B45" s="30" t="s">
        <v>93</v>
      </c>
      <c r="C45" s="31" t="s">
        <v>94</v>
      </c>
    </row>
    <row r="46" spans="2:3" x14ac:dyDescent="0.2">
      <c r="B46" s="30" t="s">
        <v>49</v>
      </c>
      <c r="C46" s="31" t="s">
        <v>50</v>
      </c>
    </row>
    <row r="47" spans="2:3" x14ac:dyDescent="0.2">
      <c r="B47" s="30" t="s">
        <v>51</v>
      </c>
      <c r="C47" s="31" t="s">
        <v>52</v>
      </c>
    </row>
    <row r="48" spans="2:3" x14ac:dyDescent="0.2">
      <c r="B48" s="30" t="s">
        <v>213</v>
      </c>
      <c r="C48" s="31" t="s">
        <v>214</v>
      </c>
    </row>
    <row r="49" spans="2:3" x14ac:dyDescent="0.2">
      <c r="B49" s="30">
        <v>224</v>
      </c>
      <c r="C49" s="31" t="s">
        <v>53</v>
      </c>
    </row>
    <row r="50" spans="2:3" x14ac:dyDescent="0.2">
      <c r="B50" s="30">
        <v>230</v>
      </c>
      <c r="C50" s="31" t="s">
        <v>54</v>
      </c>
    </row>
    <row r="51" spans="2:3" x14ac:dyDescent="0.2">
      <c r="B51" s="30">
        <v>234</v>
      </c>
      <c r="C51" s="31" t="s">
        <v>55</v>
      </c>
    </row>
    <row r="52" spans="2:3" x14ac:dyDescent="0.2">
      <c r="B52" s="30" t="s">
        <v>124</v>
      </c>
      <c r="C52" s="31" t="s">
        <v>228</v>
      </c>
    </row>
    <row r="53" spans="2:3" x14ac:dyDescent="0.2">
      <c r="B53" s="30" t="s">
        <v>130</v>
      </c>
      <c r="C53" s="31" t="s">
        <v>229</v>
      </c>
    </row>
    <row r="54" spans="2:3" x14ac:dyDescent="0.2">
      <c r="B54" s="30" t="s">
        <v>131</v>
      </c>
      <c r="C54" s="31" t="s">
        <v>230</v>
      </c>
    </row>
    <row r="55" spans="2:3" x14ac:dyDescent="0.2">
      <c r="B55" s="30" t="s">
        <v>112</v>
      </c>
      <c r="C55" s="31" t="s">
        <v>113</v>
      </c>
    </row>
    <row r="56" spans="2:3" x14ac:dyDescent="0.2">
      <c r="B56" s="30" t="s">
        <v>125</v>
      </c>
      <c r="C56" s="31" t="s">
        <v>126</v>
      </c>
    </row>
    <row r="57" spans="2:3" x14ac:dyDescent="0.2">
      <c r="B57" s="30">
        <v>301</v>
      </c>
      <c r="C57" s="31" t="s">
        <v>56</v>
      </c>
    </row>
    <row r="58" spans="2:3" x14ac:dyDescent="0.2">
      <c r="B58" s="30">
        <v>310</v>
      </c>
      <c r="C58" s="31" t="s">
        <v>57</v>
      </c>
    </row>
    <row r="59" spans="2:3" x14ac:dyDescent="0.2">
      <c r="B59" s="30">
        <v>330</v>
      </c>
      <c r="C59" s="31" t="s">
        <v>58</v>
      </c>
    </row>
    <row r="60" spans="2:3" x14ac:dyDescent="0.2">
      <c r="B60" s="30" t="s">
        <v>105</v>
      </c>
      <c r="C60" s="31" t="s">
        <v>106</v>
      </c>
    </row>
    <row r="61" spans="2:3" x14ac:dyDescent="0.2">
      <c r="B61" s="30">
        <v>401</v>
      </c>
      <c r="C61" s="31" t="s">
        <v>59</v>
      </c>
    </row>
    <row r="62" spans="2:3" x14ac:dyDescent="0.2">
      <c r="B62" s="30" t="s">
        <v>132</v>
      </c>
      <c r="C62" s="31" t="s">
        <v>135</v>
      </c>
    </row>
    <row r="63" spans="2:3" x14ac:dyDescent="0.2">
      <c r="B63" s="30" t="s">
        <v>136</v>
      </c>
      <c r="C63" s="31" t="s">
        <v>137</v>
      </c>
    </row>
    <row r="64" spans="2:3" x14ac:dyDescent="0.2">
      <c r="B64" s="30">
        <v>402</v>
      </c>
      <c r="C64" s="31" t="s">
        <v>60</v>
      </c>
    </row>
    <row r="65" spans="2:3" x14ac:dyDescent="0.2">
      <c r="B65" s="30" t="s">
        <v>133</v>
      </c>
      <c r="C65" s="31" t="s">
        <v>134</v>
      </c>
    </row>
    <row r="66" spans="2:3" x14ac:dyDescent="0.2">
      <c r="B66" s="30" t="s">
        <v>138</v>
      </c>
      <c r="C66" s="31" t="s">
        <v>139</v>
      </c>
    </row>
    <row r="67" spans="2:3" x14ac:dyDescent="0.2">
      <c r="B67" s="30" t="s">
        <v>140</v>
      </c>
      <c r="C67" s="31" t="s">
        <v>141</v>
      </c>
    </row>
    <row r="68" spans="2:3" x14ac:dyDescent="0.2">
      <c r="B68" s="30" t="s">
        <v>142</v>
      </c>
      <c r="C68" s="31" t="s">
        <v>480</v>
      </c>
    </row>
    <row r="69" spans="2:3" x14ac:dyDescent="0.2">
      <c r="B69" s="30" t="s">
        <v>165</v>
      </c>
      <c r="C69" s="31" t="s">
        <v>166</v>
      </c>
    </row>
    <row r="70" spans="2:3" x14ac:dyDescent="0.2">
      <c r="B70" s="30" t="s">
        <v>183</v>
      </c>
      <c r="C70" s="31" t="s">
        <v>184</v>
      </c>
    </row>
    <row r="71" spans="2:3" x14ac:dyDescent="0.2">
      <c r="B71" s="30" t="s">
        <v>187</v>
      </c>
      <c r="C71" s="31" t="s">
        <v>188</v>
      </c>
    </row>
    <row r="72" spans="2:3" x14ac:dyDescent="0.2">
      <c r="B72" s="30">
        <v>403</v>
      </c>
      <c r="C72" s="31" t="s">
        <v>61</v>
      </c>
    </row>
    <row r="73" spans="2:3" x14ac:dyDescent="0.2">
      <c r="B73" s="30" t="s">
        <v>147</v>
      </c>
      <c r="C73" s="31" t="s">
        <v>148</v>
      </c>
    </row>
    <row r="74" spans="2:3" x14ac:dyDescent="0.2">
      <c r="B74" s="30" t="s">
        <v>149</v>
      </c>
      <c r="C74" s="31" t="s">
        <v>150</v>
      </c>
    </row>
    <row r="75" spans="2:3" x14ac:dyDescent="0.2">
      <c r="B75" s="30" t="s">
        <v>155</v>
      </c>
      <c r="C75" s="31" t="s">
        <v>156</v>
      </c>
    </row>
    <row r="76" spans="2:3" x14ac:dyDescent="0.2">
      <c r="B76" s="30" t="s">
        <v>157</v>
      </c>
      <c r="C76" s="31" t="s">
        <v>158</v>
      </c>
    </row>
    <row r="77" spans="2:3" x14ac:dyDescent="0.2">
      <c r="B77" s="30" t="s">
        <v>168</v>
      </c>
      <c r="C77" s="31" t="s">
        <v>167</v>
      </c>
    </row>
    <row r="78" spans="2:3" x14ac:dyDescent="0.2">
      <c r="B78" s="30" t="s">
        <v>170</v>
      </c>
      <c r="C78" s="31" t="s">
        <v>171</v>
      </c>
    </row>
    <row r="79" spans="2:3" x14ac:dyDescent="0.2">
      <c r="B79" s="30" t="s">
        <v>186</v>
      </c>
      <c r="C79" s="31" t="s">
        <v>205</v>
      </c>
    </row>
    <row r="80" spans="2:3" x14ac:dyDescent="0.2">
      <c r="B80" s="30" t="s">
        <v>189</v>
      </c>
      <c r="C80" s="31" t="s">
        <v>190</v>
      </c>
    </row>
    <row r="81" spans="2:3" x14ac:dyDescent="0.2">
      <c r="B81" s="30" t="s">
        <v>191</v>
      </c>
      <c r="C81" s="31" t="s">
        <v>192</v>
      </c>
    </row>
    <row r="82" spans="2:3" x14ac:dyDescent="0.2">
      <c r="B82" s="30" t="s">
        <v>195</v>
      </c>
      <c r="C82" s="31" t="s">
        <v>196</v>
      </c>
    </row>
    <row r="83" spans="2:3" x14ac:dyDescent="0.2">
      <c r="B83" s="30" t="s">
        <v>202</v>
      </c>
      <c r="C83" s="31" t="s">
        <v>203</v>
      </c>
    </row>
    <row r="84" spans="2:3" x14ac:dyDescent="0.2">
      <c r="B84" s="30">
        <v>404</v>
      </c>
      <c r="C84" s="31" t="s">
        <v>62</v>
      </c>
    </row>
    <row r="85" spans="2:3" x14ac:dyDescent="0.2">
      <c r="B85" s="30" t="s">
        <v>151</v>
      </c>
      <c r="C85" s="31" t="s">
        <v>152</v>
      </c>
    </row>
    <row r="86" spans="2:3" x14ac:dyDescent="0.2">
      <c r="B86" s="30" t="s">
        <v>153</v>
      </c>
      <c r="C86" s="31" t="s">
        <v>154</v>
      </c>
    </row>
    <row r="87" spans="2:3" x14ac:dyDescent="0.2">
      <c r="B87" s="30">
        <v>405</v>
      </c>
      <c r="C87" s="31" t="s">
        <v>63</v>
      </c>
    </row>
    <row r="88" spans="2:3" x14ac:dyDescent="0.2">
      <c r="B88" s="30" t="s">
        <v>172</v>
      </c>
      <c r="C88" s="31" t="s">
        <v>204</v>
      </c>
    </row>
    <row r="89" spans="2:3" x14ac:dyDescent="0.2">
      <c r="B89" s="30" t="s">
        <v>173</v>
      </c>
      <c r="C89" s="31" t="s">
        <v>174</v>
      </c>
    </row>
    <row r="90" spans="2:3" x14ac:dyDescent="0.2">
      <c r="B90" s="30" t="s">
        <v>181</v>
      </c>
      <c r="C90" s="31" t="s">
        <v>182</v>
      </c>
    </row>
    <row r="91" spans="2:3" x14ac:dyDescent="0.2">
      <c r="B91" s="30" t="s">
        <v>198</v>
      </c>
      <c r="C91" s="31" t="s">
        <v>199</v>
      </c>
    </row>
    <row r="92" spans="2:3" x14ac:dyDescent="0.2">
      <c r="B92" s="30" t="s">
        <v>118</v>
      </c>
      <c r="C92" s="31" t="s">
        <v>119</v>
      </c>
    </row>
    <row r="93" spans="2:3" x14ac:dyDescent="0.2">
      <c r="B93" s="30" t="s">
        <v>144</v>
      </c>
      <c r="C93" s="31" t="s">
        <v>145</v>
      </c>
    </row>
    <row r="94" spans="2:3" x14ac:dyDescent="0.2">
      <c r="B94" s="30" t="s">
        <v>175</v>
      </c>
      <c r="C94" s="31" t="s">
        <v>176</v>
      </c>
    </row>
    <row r="95" spans="2:3" x14ac:dyDescent="0.2">
      <c r="B95" s="30" t="s">
        <v>179</v>
      </c>
      <c r="C95" s="31" t="s">
        <v>180</v>
      </c>
    </row>
    <row r="96" spans="2:3" x14ac:dyDescent="0.2">
      <c r="B96" s="30">
        <v>407</v>
      </c>
      <c r="C96" s="31" t="s">
        <v>64</v>
      </c>
    </row>
    <row r="97" spans="2:3" x14ac:dyDescent="0.2">
      <c r="B97" s="30">
        <v>408</v>
      </c>
      <c r="C97" s="31" t="s">
        <v>65</v>
      </c>
    </row>
    <row r="98" spans="2:3" x14ac:dyDescent="0.2">
      <c r="B98" s="30" t="s">
        <v>193</v>
      </c>
      <c r="C98" s="31" t="s">
        <v>194</v>
      </c>
    </row>
    <row r="99" spans="2:3" x14ac:dyDescent="0.2">
      <c r="B99" s="30" t="s">
        <v>107</v>
      </c>
      <c r="C99" s="31" t="s">
        <v>108</v>
      </c>
    </row>
    <row r="100" spans="2:3" x14ac:dyDescent="0.2">
      <c r="B100" s="30" t="s">
        <v>200</v>
      </c>
      <c r="C100" s="31" t="s">
        <v>201</v>
      </c>
    </row>
    <row r="101" spans="2:3" x14ac:dyDescent="0.2">
      <c r="B101" s="30">
        <v>640</v>
      </c>
      <c r="C101" s="31" t="s">
        <v>66</v>
      </c>
    </row>
    <row r="102" spans="2:3" x14ac:dyDescent="0.2">
      <c r="B102" s="30">
        <v>641</v>
      </c>
      <c r="C102" s="31" t="s">
        <v>67</v>
      </c>
    </row>
    <row r="103" spans="2:3" x14ac:dyDescent="0.2">
      <c r="B103" s="30">
        <v>701</v>
      </c>
      <c r="C103" s="31" t="s">
        <v>208</v>
      </c>
    </row>
    <row r="104" spans="2:3" x14ac:dyDescent="0.2">
      <c r="B104" s="30">
        <v>711</v>
      </c>
      <c r="C104" s="31" t="s">
        <v>109</v>
      </c>
    </row>
    <row r="105" spans="2:3" x14ac:dyDescent="0.2">
      <c r="B105" s="30" t="s">
        <v>206</v>
      </c>
      <c r="C105" s="31" t="s">
        <v>207</v>
      </c>
    </row>
    <row r="106" spans="2:3" x14ac:dyDescent="0.2">
      <c r="B106" s="30" t="s">
        <v>234</v>
      </c>
      <c r="C106" s="31" t="s">
        <v>235</v>
      </c>
    </row>
    <row r="107" spans="2:3" x14ac:dyDescent="0.2">
      <c r="B107" s="30">
        <v>751</v>
      </c>
      <c r="C107" s="31" t="s">
        <v>68</v>
      </c>
    </row>
    <row r="108" spans="2:3" x14ac:dyDescent="0.2">
      <c r="B108" s="30">
        <v>755</v>
      </c>
      <c r="C108" s="31" t="s">
        <v>69</v>
      </c>
    </row>
    <row r="109" spans="2:3" x14ac:dyDescent="0.2">
      <c r="B109" s="30">
        <v>761</v>
      </c>
      <c r="C109" s="31" t="s">
        <v>70</v>
      </c>
    </row>
    <row r="110" spans="2:3" x14ac:dyDescent="0.2">
      <c r="B110" s="30">
        <v>765</v>
      </c>
      <c r="C110" s="31" t="s">
        <v>71</v>
      </c>
    </row>
    <row r="111" spans="2:3" x14ac:dyDescent="0.2">
      <c r="B111" s="30">
        <v>771</v>
      </c>
      <c r="C111" s="31" t="s">
        <v>72</v>
      </c>
    </row>
    <row r="112" spans="2:3" x14ac:dyDescent="0.2">
      <c r="B112" s="30">
        <v>775</v>
      </c>
      <c r="C112" s="31" t="s">
        <v>73</v>
      </c>
    </row>
    <row r="113" spans="2:3" x14ac:dyDescent="0.2">
      <c r="B113" s="30">
        <v>800</v>
      </c>
      <c r="C113" s="31" t="s">
        <v>74</v>
      </c>
    </row>
    <row r="114" spans="2:3" x14ac:dyDescent="0.2">
      <c r="B114" s="30">
        <v>810</v>
      </c>
      <c r="C114" s="31" t="s">
        <v>75</v>
      </c>
    </row>
    <row r="115" spans="2:3" x14ac:dyDescent="0.2">
      <c r="B115" s="30">
        <v>820</v>
      </c>
      <c r="C115" s="31" t="s">
        <v>76</v>
      </c>
    </row>
    <row r="116" spans="2:3" x14ac:dyDescent="0.2">
      <c r="B116" s="30">
        <v>830</v>
      </c>
      <c r="C116" s="31" t="s">
        <v>77</v>
      </c>
    </row>
    <row r="117" spans="2:3" x14ac:dyDescent="0.2">
      <c r="B117" s="30" t="s">
        <v>120</v>
      </c>
      <c r="C117" s="31" t="s">
        <v>121</v>
      </c>
    </row>
    <row r="118" spans="2:3" x14ac:dyDescent="0.2">
      <c r="B118" s="30" t="s">
        <v>90</v>
      </c>
      <c r="C118" s="31" t="s">
        <v>91</v>
      </c>
    </row>
    <row r="119" spans="2:3" x14ac:dyDescent="0.2">
      <c r="B119" s="30">
        <v>870</v>
      </c>
      <c r="C119" s="31" t="s">
        <v>78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X1000"/>
  <sheetViews>
    <sheetView workbookViewId="0">
      <selection activeCell="F16" sqref="F16"/>
    </sheetView>
  </sheetViews>
  <sheetFormatPr defaultColWidth="8.7109375" defaultRowHeight="12.75" x14ac:dyDescent="0.2"/>
  <cols>
    <col min="1" max="1" width="5.42578125" style="238" bestFit="1" customWidth="1"/>
    <col min="2" max="2" width="6.5703125" style="238" bestFit="1" customWidth="1"/>
    <col min="3" max="3" width="6.42578125" style="239" bestFit="1" customWidth="1"/>
    <col min="4" max="4" width="11.7109375" style="150" bestFit="1" customWidth="1"/>
    <col min="5" max="5" width="5.42578125" style="238" bestFit="1" customWidth="1"/>
    <col min="6" max="6" width="6.85546875" style="118" bestFit="1" customWidth="1"/>
    <col min="7" max="7" width="4.85546875" style="239" bestFit="1" customWidth="1"/>
    <col min="8" max="8" width="11.7109375" style="150" bestFit="1" customWidth="1"/>
    <col min="9" max="9" width="5.42578125" style="238" bestFit="1" customWidth="1"/>
    <col min="10" max="10" width="6.42578125" style="118" bestFit="1" customWidth="1"/>
    <col min="11" max="11" width="4.85546875" style="239" bestFit="1" customWidth="1"/>
    <col min="12" max="12" width="11.7109375" style="150" bestFit="1" customWidth="1"/>
    <col min="13" max="45" width="8.7109375" style="118"/>
    <col min="46" max="46" width="6" style="118" bestFit="1" customWidth="1"/>
    <col min="47" max="47" width="17.5703125" style="118" bestFit="1" customWidth="1"/>
    <col min="48" max="48" width="8.7109375" style="118"/>
    <col min="49" max="49" width="2.5703125" style="118" bestFit="1" customWidth="1"/>
    <col min="50" max="50" width="6.42578125" style="118" bestFit="1" customWidth="1"/>
    <col min="51" max="16384" width="8.7109375" style="118"/>
  </cols>
  <sheetData>
    <row r="2" spans="1:50" ht="13.5" thickBot="1" x14ac:dyDescent="0.25"/>
    <row r="3" spans="1:50" x14ac:dyDescent="0.2">
      <c r="A3" s="288" t="s">
        <v>466</v>
      </c>
      <c r="B3" s="289"/>
      <c r="C3" s="289"/>
      <c r="D3" s="290"/>
      <c r="E3" s="288" t="s">
        <v>467</v>
      </c>
      <c r="F3" s="289"/>
      <c r="G3" s="289"/>
      <c r="H3" s="290"/>
      <c r="I3" s="291" t="s">
        <v>469</v>
      </c>
      <c r="J3" s="292"/>
      <c r="K3" s="292"/>
      <c r="L3" s="293"/>
    </row>
    <row r="4" spans="1:50" x14ac:dyDescent="0.2">
      <c r="A4" s="240" t="s">
        <v>2</v>
      </c>
      <c r="B4" s="240" t="s">
        <v>468</v>
      </c>
      <c r="C4" s="240" t="s">
        <v>464</v>
      </c>
      <c r="D4" s="241" t="s">
        <v>465</v>
      </c>
      <c r="E4" s="240" t="s">
        <v>2</v>
      </c>
      <c r="F4" s="240" t="s">
        <v>468</v>
      </c>
      <c r="G4" s="240" t="s">
        <v>464</v>
      </c>
      <c r="H4" s="241" t="s">
        <v>465</v>
      </c>
      <c r="I4" s="240" t="s">
        <v>2</v>
      </c>
      <c r="J4" s="240" t="s">
        <v>468</v>
      </c>
      <c r="K4" s="240" t="s">
        <v>464</v>
      </c>
      <c r="L4" s="241" t="s">
        <v>465</v>
      </c>
    </row>
    <row r="5" spans="1:50" x14ac:dyDescent="0.2">
      <c r="A5" s="238" t="s">
        <v>33</v>
      </c>
      <c r="B5" s="238" t="s">
        <v>481</v>
      </c>
      <c r="C5" s="239" t="s">
        <v>482</v>
      </c>
      <c r="D5" s="150">
        <f>IF(C5&lt;&gt;"",IF(C5="Wn",SUMIFS(ZOiS!$G$4:$G$994,ZOiS!$B$4:$B$994,A5),IF(C5="Wn-Ma",SUMIFS(ZOiS!$G$4:$G$994,ZOiS!$B$4:$B$994,A5)-SUMIFS(ZOiS!$H$4:$H$994,ZOiS!$B$4:$B$994,A5),IF(C5="Ma-Wn",SUMIFS(ZOiS!$H$4:$H$994,ZOiS!$B$4:$B$994,A5)-SUMIFS(ZOiS!$G$4:$G$994,ZOiS!$B$4:$B$994,A5),SUMIFS(ZOiS!$H$4:$H$994,ZOiS!$B$4:$B$994,A5)))),"")</f>
        <v>-15479.999999999995</v>
      </c>
      <c r="E5" s="238" t="s">
        <v>90</v>
      </c>
      <c r="F5" s="118" t="s">
        <v>484</v>
      </c>
      <c r="G5" s="239" t="s">
        <v>1</v>
      </c>
      <c r="H5" s="150">
        <f>IF(G5&lt;&gt;"",IF(G5="Wn",SUMIFS(ZOiS!$G$4:$G$994,ZOiS!$B$4:$B$994,E5),IF(G5="Wn-Ma",SUMIFS(ZOiS!$G$4:$G$994,ZOiS!$B$4:$B$994,E5)-SUMIFS(ZOiS!$H$4:$H$994,ZOiS!$B$4:$B$994,E5),IF(G5="Ma-Wn",SUMIFS(ZOiS!$H$4:$H$994,ZOiS!$B$4:$B$994,E5)-SUMIFS(ZOiS!$G$4:$G$994,ZOiS!$B$4:$B$994,E5),SUMIFS(ZOiS!$H$4:$H$994,ZOiS!$B$4:$B$994,E5)))),"")</f>
        <v>357071.41333333333</v>
      </c>
      <c r="I5" s="238" t="s">
        <v>132</v>
      </c>
      <c r="J5" s="118" t="s">
        <v>470</v>
      </c>
      <c r="K5" s="239" t="s">
        <v>0</v>
      </c>
      <c r="L5" s="150">
        <f>IF(K5&lt;&gt;"",IF(K5="Wn",SUMIFS(ZOiS!$E$4:$E$994,ZOiS!$B$4:$B$994,I5),IF(K5="Wn-Ma",SUMIFS(ZOiS!$E$4:$E$994,ZOiS!$B$4:$B$994,I5)-SUMIFS(ZOiS!$F$4:$F$994,ZOiS!$B$4:$B$994,I5),IF(K5="Ma-Wn",SUMIFS(ZOiS!$F$4:$F$994,ZOiS!$B$4:$B$994,I5)-SUMIFS(ZOiS!$E$4:$E$994,ZOiS!$B$4:$B$994,I5),SUMIFS(ZOiS!$F$4:$F$994,ZOiS!$B$4:$B$994,I5)))),"")</f>
        <v>15479.999999999995</v>
      </c>
    </row>
    <row r="6" spans="1:50" x14ac:dyDescent="0.2">
      <c r="A6" s="238">
        <v>230</v>
      </c>
      <c r="B6" s="238" t="s">
        <v>487</v>
      </c>
      <c r="C6" s="239" t="s">
        <v>0</v>
      </c>
      <c r="D6" s="150">
        <f>IF(C6&lt;&gt;"",IF(C6="Wn",SUMIFS(ZOiS!$G$4:$G$994,ZOiS!$B$4:$B$994,A6),IF(C6="Wn-Ma",SUMIFS(ZOiS!$G$4:$G$994,ZOiS!$B$4:$B$994,A6)-SUMIFS(ZOiS!$H$4:$H$994,ZOiS!$B$4:$B$994,A6),IF(C6="Ma-Wn",SUMIFS(ZOiS!$H$4:$H$994,ZOiS!$B$4:$B$994,A6)-SUMIFS(ZOiS!$G$4:$G$994,ZOiS!$B$4:$B$994,A6),SUMIFS(ZOiS!$H$4:$H$994,ZOiS!$B$4:$B$994,A6)))),"")</f>
        <v>0</v>
      </c>
      <c r="E6" s="238">
        <v>230</v>
      </c>
      <c r="F6" s="118" t="s">
        <v>488</v>
      </c>
      <c r="G6" s="239" t="s">
        <v>1</v>
      </c>
      <c r="H6" s="150">
        <f>IF(G6&lt;&gt;"",IF(G6="Wn",SUMIFS(ZOiS!$G$4:$G$994,ZOiS!$B$4:$B$994,E6),IF(G6="Wn-Ma",SUMIFS(ZOiS!$G$4:$G$994,ZOiS!$B$4:$B$994,E6)-SUMIFS(ZOiS!$H$4:$H$994,ZOiS!$B$4:$B$994,E6),IF(G6="Ma-Wn",SUMIFS(ZOiS!$H$4:$H$994,ZOiS!$B$4:$B$994,E6)-SUMIFS(ZOiS!$G$4:$G$994,ZOiS!$B$4:$B$994,E6),SUMIFS(ZOiS!$H$4:$H$994,ZOiS!$B$4:$B$994,E6)))),"")</f>
        <v>193200</v>
      </c>
      <c r="I6" s="238" t="s">
        <v>151</v>
      </c>
      <c r="J6" s="118" t="s">
        <v>485</v>
      </c>
      <c r="K6" s="239" t="s">
        <v>0</v>
      </c>
      <c r="L6" s="150">
        <f>IF(K6&lt;&gt;"",IF(K6="Wn",SUMIFS(ZOiS!$E$4:$E$994,ZOiS!$B$4:$B$994,I6),IF(K6="Wn-Ma",SUMIFS(ZOiS!$E$4:$E$994,ZOiS!$B$4:$B$994,I6)-SUMIFS(ZOiS!$F$4:$F$994,ZOiS!$B$4:$B$994,I6),IF(K6="Ma-Wn",SUMIFS(ZOiS!$F$4:$F$994,ZOiS!$B$4:$B$994,I6)-SUMIFS(ZOiS!$E$4:$E$994,ZOiS!$B$4:$B$994,I6),SUMIFS(ZOiS!$F$4:$F$994,ZOiS!$B$4:$B$994,I6)))),"")</f>
        <v>193200</v>
      </c>
      <c r="AT6" s="118" t="s">
        <v>239</v>
      </c>
      <c r="AU6" s="118" t="s">
        <v>407</v>
      </c>
      <c r="AW6" s="118">
        <v>1</v>
      </c>
      <c r="AX6" s="118" t="s">
        <v>0</v>
      </c>
    </row>
    <row r="7" spans="1:50" x14ac:dyDescent="0.2">
      <c r="A7" s="238" t="s">
        <v>92</v>
      </c>
      <c r="B7" s="238" t="s">
        <v>489</v>
      </c>
      <c r="C7" s="239" t="s">
        <v>0</v>
      </c>
      <c r="D7" s="150">
        <f>IF(C7&lt;&gt;"",IF(C7="Wn",SUMIFS(ZOiS!$G$4:$G$994,ZOiS!$B$4:$B$994,A7),IF(C7="Wn-Ma",SUMIFS(ZOiS!$G$4:$G$994,ZOiS!$B$4:$B$994,A7)-SUMIFS(ZOiS!$H$4:$H$994,ZOiS!$B$4:$B$994,A7),IF(C7="Ma-Wn",SUMIFS(ZOiS!$H$4:$H$994,ZOiS!$B$4:$B$994,A7)-SUMIFS(ZOiS!$G$4:$G$994,ZOiS!$B$4:$B$994,A7),SUMIFS(ZOiS!$H$4:$H$994,ZOiS!$B$4:$B$994,A7)))),"")</f>
        <v>0</v>
      </c>
      <c r="E7" s="238" t="s">
        <v>92</v>
      </c>
      <c r="F7" s="118" t="s">
        <v>490</v>
      </c>
      <c r="G7" s="239" t="s">
        <v>1</v>
      </c>
      <c r="H7" s="150">
        <f>IF(G7&lt;&gt;"",IF(G7="Wn",SUMIFS(ZOiS!$G$4:$G$994,ZOiS!$B$4:$B$994,E7),IF(G7="Wn-Ma",SUMIFS(ZOiS!$G$4:$G$994,ZOiS!$B$4:$B$994,E7)-SUMIFS(ZOiS!$H$4:$H$994,ZOiS!$B$4:$B$994,E7),IF(G7="Ma-Wn",SUMIFS(ZOiS!$H$4:$H$994,ZOiS!$B$4:$B$994,E7)-SUMIFS(ZOiS!$G$4:$G$994,ZOiS!$B$4:$B$994,E7),SUMIFS(ZOiS!$H$4:$H$994,ZOiS!$B$4:$B$994,E7)))),"")</f>
        <v>39818.519999999997</v>
      </c>
      <c r="I7" s="238" t="s">
        <v>172</v>
      </c>
      <c r="J7" s="118" t="s">
        <v>486</v>
      </c>
      <c r="K7" s="239" t="s">
        <v>0</v>
      </c>
      <c r="L7" s="150">
        <f>IF(K7&lt;&gt;"",IF(K7="Wn",SUMIFS(ZOiS!$E$4:$E$994,ZOiS!$B$4:$B$994,I7),IF(K7="Wn-Ma",SUMIFS(ZOiS!$E$4:$E$994,ZOiS!$B$4:$B$994,I7)-SUMIFS(ZOiS!$F$4:$F$994,ZOiS!$B$4:$B$994,I7),IF(K7="Ma-Wn",SUMIFS(ZOiS!$F$4:$F$994,ZOiS!$B$4:$B$994,I7)-SUMIFS(ZOiS!$E$4:$E$994,ZOiS!$B$4:$B$994,I7),SUMIFS(ZOiS!$F$4:$F$994,ZOiS!$B$4:$B$994,I7)))),"")</f>
        <v>39818.519999999997</v>
      </c>
      <c r="AT7" s="118" t="s">
        <v>415</v>
      </c>
      <c r="AU7" s="118" t="s">
        <v>416</v>
      </c>
      <c r="AW7" s="118">
        <v>2</v>
      </c>
      <c r="AX7" s="118" t="s">
        <v>1</v>
      </c>
    </row>
    <row r="8" spans="1:50" x14ac:dyDescent="0.2">
      <c r="A8" s="238">
        <v>640</v>
      </c>
      <c r="B8" s="238" t="s">
        <v>491</v>
      </c>
      <c r="C8" s="239" t="s">
        <v>0</v>
      </c>
      <c r="D8" s="150">
        <f>IF(C8&lt;&gt;"",IF(C8="Wn",SUMIFS(ZOiS!$G$4:$G$994,ZOiS!$B$4:$B$994,A8),IF(C8="Wn-Ma",SUMIFS(ZOiS!$G$4:$G$994,ZOiS!$B$4:$B$994,A8)-SUMIFS(ZOiS!$H$4:$H$994,ZOiS!$B$4:$B$994,A8),IF(C8="Ma-Wn",SUMIFS(ZOiS!$H$4:$H$994,ZOiS!$B$4:$B$994,A8)-SUMIFS(ZOiS!$G$4:$G$994,ZOiS!$B$4:$B$994,A8),SUMIFS(ZOiS!$H$4:$H$994,ZOiS!$B$4:$B$994,A8)))),"")</f>
        <v>0</v>
      </c>
      <c r="E8" s="238">
        <v>640</v>
      </c>
      <c r="F8" s="118" t="s">
        <v>492</v>
      </c>
      <c r="G8" s="239" t="s">
        <v>1</v>
      </c>
      <c r="H8" s="150">
        <f>IF(G8&lt;&gt;"",IF(G8="Wn",SUMIFS(ZOiS!$G$4:$G$994,ZOiS!$B$4:$B$994,E8),IF(G8="Wn-Ma",SUMIFS(ZOiS!$G$4:$G$994,ZOiS!$B$4:$B$994,E8)-SUMIFS(ZOiS!$H$4:$H$994,ZOiS!$B$4:$B$994,E8),IF(G8="Ma-Wn",SUMIFS(ZOiS!$H$4:$H$994,ZOiS!$B$4:$B$994,E8)-SUMIFS(ZOiS!$G$4:$G$994,ZOiS!$B$4:$B$994,E8),SUMIFS(ZOiS!$H$4:$H$994,ZOiS!$B$4:$B$994,E8)))),"")</f>
        <v>991.66666666666697</v>
      </c>
      <c r="I8" s="238" t="s">
        <v>142</v>
      </c>
      <c r="J8" s="118" t="s">
        <v>471</v>
      </c>
      <c r="K8" s="239" t="s">
        <v>0</v>
      </c>
      <c r="L8" s="150">
        <f>IF(K8&lt;&gt;"",IF(K8="Wn",SUMIFS(ZOiS!$E$4:$E$994,ZOiS!$B$4:$B$994,I8),IF(K8="Wn-Ma",SUMIFS(ZOiS!$E$4:$E$994,ZOiS!$B$4:$B$994,I8)-SUMIFS(ZOiS!$F$4:$F$994,ZOiS!$B$4:$B$994,I8),IF(K8="Ma-Wn",SUMIFS(ZOiS!$F$4:$F$994,ZOiS!$B$4:$B$994,I8)-SUMIFS(ZOiS!$E$4:$E$994,ZOiS!$B$4:$B$994,I8),SUMIFS(ZOiS!$F$4:$F$994,ZOiS!$B$4:$B$994,I8)))),"")</f>
        <v>991.66666666666697</v>
      </c>
      <c r="AW8" s="118">
        <v>3</v>
      </c>
      <c r="AX8" s="118" t="s">
        <v>482</v>
      </c>
    </row>
    <row r="9" spans="1:50" x14ac:dyDescent="0.2">
      <c r="A9" s="238" t="s">
        <v>85</v>
      </c>
      <c r="B9" s="238" t="s">
        <v>494</v>
      </c>
      <c r="C9" s="239" t="s">
        <v>0</v>
      </c>
      <c r="D9" s="150">
        <f>IF(C9&lt;&gt;"",IF(C9="Wn",SUMIFS(ZOiS!$G$4:$G$994,ZOiS!$B$4:$B$994,A9),IF(C9="Wn-Ma",SUMIFS(ZOiS!$G$4:$G$994,ZOiS!$B$4:$B$994,A9)-SUMIFS(ZOiS!$H$4:$H$994,ZOiS!$B$4:$B$994,A9),IF(C9="Ma-Wn",SUMIFS(ZOiS!$H$4:$H$994,ZOiS!$B$4:$B$994,A9)-SUMIFS(ZOiS!$G$4:$G$994,ZOiS!$B$4:$B$994,A9),SUMIFS(ZOiS!$H$4:$H$994,ZOiS!$B$4:$B$994,A9)))),"")</f>
        <v>726118.2</v>
      </c>
      <c r="E9" s="238" t="s">
        <v>49</v>
      </c>
      <c r="F9" s="118" t="s">
        <v>490</v>
      </c>
      <c r="G9" s="239" t="s">
        <v>1</v>
      </c>
      <c r="H9" s="150">
        <f>IF(G9&lt;&gt;"",IF(G9="Wn",SUMIFS(ZOiS!$G$4:$G$994,ZOiS!$B$4:$B$994,E9),IF(G9="Wn-Ma",SUMIFS(ZOiS!$G$4:$G$994,ZOiS!$B$4:$B$994,E9)-SUMIFS(ZOiS!$H$4:$H$994,ZOiS!$B$4:$B$994,E9),IF(G9="Ma-Wn",SUMIFS(ZOiS!$H$4:$H$994,ZOiS!$B$4:$B$994,E9)-SUMIFS(ZOiS!$G$4:$G$994,ZOiS!$B$4:$B$994,E9),SUMIFS(ZOiS!$H$4:$H$994,ZOiS!$B$4:$B$994,E9)))),"")</f>
        <v>153235.20000000001</v>
      </c>
      <c r="I9" s="238" t="s">
        <v>206</v>
      </c>
      <c r="J9" s="118" t="s">
        <v>493</v>
      </c>
      <c r="K9" s="239" t="s">
        <v>1</v>
      </c>
      <c r="L9" s="150">
        <f>IF(K9&lt;&gt;"",IF(K9="Wn",SUMIFS(ZOiS!$E$4:$E$994,ZOiS!$B$4:$B$994,I9),IF(K9="Wn-Ma",SUMIFS(ZOiS!$E$4:$E$994,ZOiS!$B$4:$B$994,I9)-SUMIFS(ZOiS!$F$4:$F$994,ZOiS!$B$4:$B$994,I9),IF(K9="Ma-Wn",SUMIFS(ZOiS!$F$4:$F$994,ZOiS!$B$4:$B$994,I9)-SUMIFS(ZOiS!$E$4:$E$994,ZOiS!$B$4:$B$994,I9),SUMIFS(ZOiS!$F$4:$F$994,ZOiS!$B$4:$B$994,I9)))),"")</f>
        <v>590340</v>
      </c>
      <c r="AW9" s="118">
        <v>4</v>
      </c>
      <c r="AX9" s="118" t="s">
        <v>483</v>
      </c>
    </row>
    <row r="10" spans="1:50" x14ac:dyDescent="0.2">
      <c r="A10" s="238" t="s">
        <v>49</v>
      </c>
      <c r="B10" s="238" t="s">
        <v>489</v>
      </c>
      <c r="C10" s="239" t="s">
        <v>0</v>
      </c>
      <c r="D10" s="150">
        <f>IF(C10&lt;&gt;"",IF(C10="Wn",SUMIFS(ZOiS!$G$4:$G$994,ZOiS!$B$4:$B$994,A10),IF(C10="Wn-Ma",SUMIFS(ZOiS!$G$4:$G$994,ZOiS!$B$4:$B$994,A10)-SUMIFS(ZOiS!$H$4:$H$994,ZOiS!$B$4:$B$994,A10),IF(C10="Ma-Wn",SUMIFS(ZOiS!$H$4:$H$994,ZOiS!$B$4:$B$994,A10)-SUMIFS(ZOiS!$G$4:$G$994,ZOiS!$B$4:$B$994,A10),SUMIFS(ZOiS!$H$4:$H$994,ZOiS!$B$4:$B$994,A10)))),"")</f>
        <v>0</v>
      </c>
      <c r="E10" s="238" t="s">
        <v>98</v>
      </c>
      <c r="F10" s="118" t="s">
        <v>497</v>
      </c>
      <c r="G10" s="239" t="s">
        <v>1</v>
      </c>
      <c r="H10" s="150">
        <f>IF(G10&lt;&gt;"",IF(G10="Wn",SUMIFS(ZOiS!$G$4:$G$994,ZOiS!$B$4:$B$994,E10),IF(G10="Wn-Ma",SUMIFS(ZOiS!$G$4:$G$994,ZOiS!$B$4:$B$994,E10)-SUMIFS(ZOiS!$H$4:$H$994,ZOiS!$B$4:$B$994,E10),IF(G10="Ma-Wn",SUMIFS(ZOiS!$H$4:$H$994,ZOiS!$B$4:$B$994,E10)-SUMIFS(ZOiS!$G$4:$G$994,ZOiS!$B$4:$B$994,E10),SUMIFS(ZOiS!$H$4:$H$994,ZOiS!$B$4:$B$994,E10)))),"")</f>
        <v>73404.432000000001</v>
      </c>
      <c r="I10" s="238">
        <v>761</v>
      </c>
      <c r="J10" s="118" t="s">
        <v>495</v>
      </c>
      <c r="K10" s="239" t="s">
        <v>1</v>
      </c>
      <c r="L10" s="150">
        <f>IF(K10&lt;&gt;"",IF(K10="Wn",SUMIFS(ZOiS!$E$4:$E$994,ZOiS!$B$4:$B$994,I10),IF(K10="Wn-Ma",SUMIFS(ZOiS!$E$4:$E$994,ZOiS!$B$4:$B$994,I10)-SUMIFS(ZOiS!$F$4:$F$994,ZOiS!$B$4:$B$994,I10),IF(K10="Ma-Wn",SUMIFS(ZOiS!$F$4:$F$994,ZOiS!$B$4:$B$994,I10)-SUMIFS(ZOiS!$E$4:$E$994,ZOiS!$B$4:$B$994,I10),SUMIFS(ZOiS!$F$4:$F$994,ZOiS!$B$4:$B$994,I10)))),"")</f>
        <v>75900</v>
      </c>
      <c r="AW10" s="118">
        <v>5</v>
      </c>
    </row>
    <row r="11" spans="1:50" x14ac:dyDescent="0.2">
      <c r="A11" s="238" t="s">
        <v>98</v>
      </c>
      <c r="B11" s="238" t="s">
        <v>494</v>
      </c>
      <c r="C11" s="239" t="s">
        <v>0</v>
      </c>
      <c r="D11" s="150">
        <f>IF(C11&lt;&gt;"",IF(C11="Wn",SUMIFS(ZOiS!$G$4:$G$994,ZOiS!$B$4:$B$994,A11),IF(C11="Wn-Ma",SUMIFS(ZOiS!$G$4:$G$994,ZOiS!$B$4:$B$994,A11)-SUMIFS(ZOiS!$H$4:$H$994,ZOiS!$B$4:$B$994,A11),IF(C11="Ma-Wn",SUMIFS(ZOiS!$H$4:$H$994,ZOiS!$B$4:$B$994,A11)-SUMIFS(ZOiS!$G$4:$G$994,ZOiS!$B$4:$B$994,A11),SUMIFS(ZOiS!$H$4:$H$994,ZOiS!$B$4:$B$994,A11)))),"")</f>
        <v>0</v>
      </c>
      <c r="E11" s="238" t="s">
        <v>51</v>
      </c>
      <c r="F11" s="118" t="s">
        <v>490</v>
      </c>
      <c r="G11" s="239" t="s">
        <v>1</v>
      </c>
      <c r="H11" s="150">
        <f>IF(G11&lt;&gt;"",IF(G11="Wn",SUMIFS(ZOiS!$G$4:$G$994,ZOiS!$B$4:$B$994,E11),IF(G11="Wn-Ma",SUMIFS(ZOiS!$G$4:$G$994,ZOiS!$B$4:$B$994,E11)-SUMIFS(ZOiS!$H$4:$H$994,ZOiS!$B$4:$B$994,E11),IF(G11="Ma-Wn",SUMIFS(ZOiS!$H$4:$H$994,ZOiS!$B$4:$B$994,E11)-SUMIFS(ZOiS!$G$4:$G$994,ZOiS!$B$4:$B$994,E11),SUMIFS(ZOiS!$H$4:$H$994,ZOiS!$B$4:$B$994,E11)))),"")</f>
        <v>0</v>
      </c>
      <c r="I11" s="238">
        <v>765</v>
      </c>
      <c r="J11" s="118" t="s">
        <v>496</v>
      </c>
      <c r="K11" s="239" t="s">
        <v>0</v>
      </c>
      <c r="L11" s="150">
        <f>IF(K11&lt;&gt;"",IF(K11="Wn",SUMIFS(ZOiS!$E$4:$E$994,ZOiS!$B$4:$B$994,I11),IF(K11="Wn-Ma",SUMIFS(ZOiS!$E$4:$E$994,ZOiS!$B$4:$B$994,I11)-SUMIFS(ZOiS!$F$4:$F$994,ZOiS!$B$4:$B$994,I11),IF(K11="Ma-Wn",SUMIFS(ZOiS!$F$4:$F$994,ZOiS!$B$4:$B$994,I11)-SUMIFS(ZOiS!$E$4:$E$994,ZOiS!$B$4:$B$994,I11),SUMIFS(ZOiS!$F$4:$F$994,ZOiS!$B$4:$B$994,I11)))),"")</f>
        <v>59678.400000000001</v>
      </c>
      <c r="AW11" s="118">
        <v>6</v>
      </c>
    </row>
    <row r="12" spans="1:50" x14ac:dyDescent="0.2">
      <c r="A12" s="238" t="s">
        <v>97</v>
      </c>
      <c r="B12" s="238" t="s">
        <v>494</v>
      </c>
      <c r="C12" s="239" t="s">
        <v>0</v>
      </c>
      <c r="D12" s="150">
        <f>IF(C12&lt;&gt;"",IF(C12="Wn",SUMIFS(ZOiS!$G$4:$G$994,ZOiS!$B$4:$B$994,A12),IF(C12="Wn-Ma",SUMIFS(ZOiS!$G$4:$G$994,ZOiS!$B$4:$B$994,A12)-SUMIFS(ZOiS!$H$4:$H$994,ZOiS!$B$4:$B$994,A12),IF(C12="Ma-Wn",SUMIFS(ZOiS!$H$4:$H$994,ZOiS!$B$4:$B$994,A12)-SUMIFS(ZOiS!$G$4:$G$994,ZOiS!$B$4:$B$994,A12),SUMIFS(ZOiS!$H$4:$H$994,ZOiS!$B$4:$B$994,A12)))),"")</f>
        <v>93357</v>
      </c>
      <c r="E12" s="238" t="s">
        <v>210</v>
      </c>
      <c r="F12" s="118" t="s">
        <v>497</v>
      </c>
      <c r="G12" s="239" t="s">
        <v>1</v>
      </c>
      <c r="H12" s="150">
        <f>IF(G12&lt;&gt;"",IF(G12="Wn",SUMIFS(ZOiS!$G$4:$G$994,ZOiS!$B$4:$B$994,E12),IF(G12="Wn-Ma",SUMIFS(ZOiS!$G$4:$G$994,ZOiS!$B$4:$B$994,E12)-SUMIFS(ZOiS!$H$4:$H$994,ZOiS!$B$4:$B$994,E12),IF(G12="Ma-Wn",SUMIFS(ZOiS!$H$4:$H$994,ZOiS!$B$4:$B$994,E12)-SUMIFS(ZOiS!$G$4:$G$994,ZOiS!$B$4:$B$994,E12),SUMIFS(ZOiS!$H$4:$H$994,ZOiS!$B$4:$B$994,E12)))),"")</f>
        <v>67400</v>
      </c>
      <c r="L12" s="150" t="str">
        <f>IF(K12&lt;&gt;"",IF(K12="Wn",SUMIFS(ZOiS!$E$4:$E$994,ZOiS!$B$4:$B$994,I12),IF(K12="Wn-Ma",SUMIFS(ZOiS!$E$4:$E$994,ZOiS!$B$4:$B$994,I12)-SUMIFS(ZOiS!$F$4:$F$994,ZOiS!$B$4:$B$994,I12),IF(K12="Ma-Wn",SUMIFS(ZOiS!$F$4:$F$994,ZOiS!$B$4:$B$994,I12)-SUMIFS(ZOiS!$E$4:$E$994,ZOiS!$B$4:$B$994,I12),SUMIFS(ZOiS!$F$4:$F$994,ZOiS!$B$4:$B$994,I12)))),"")</f>
        <v/>
      </c>
      <c r="AW12" s="118">
        <v>7</v>
      </c>
    </row>
    <row r="13" spans="1:50" x14ac:dyDescent="0.2">
      <c r="A13" s="238" t="s">
        <v>51</v>
      </c>
      <c r="B13" s="238" t="s">
        <v>489</v>
      </c>
      <c r="C13" s="239" t="s">
        <v>0</v>
      </c>
      <c r="D13" s="150">
        <f>IF(C13&lt;&gt;"",IF(C13="Wn",SUMIFS(ZOiS!$G$4:$G$994,ZOiS!$B$4:$B$994,A13),IF(C13="Wn-Ma",SUMIFS(ZOiS!$G$4:$G$994,ZOiS!$B$4:$B$994,A13)-SUMIFS(ZOiS!$H$4:$H$994,ZOiS!$B$4:$B$994,A13),IF(C13="Ma-Wn",SUMIFS(ZOiS!$H$4:$H$994,ZOiS!$B$4:$B$994,A13)-SUMIFS(ZOiS!$G$4:$G$994,ZOiS!$B$4:$B$994,A13),SUMIFS(ZOiS!$H$4:$H$994,ZOiS!$B$4:$B$994,A13)))),"")</f>
        <v>13726.032000000001</v>
      </c>
      <c r="E13" s="238">
        <v>800</v>
      </c>
      <c r="F13" s="118" t="s">
        <v>500</v>
      </c>
      <c r="G13" s="239" t="s">
        <v>1</v>
      </c>
      <c r="H13" s="150">
        <f>IF(G13&lt;&gt;"",IF(G13="Wn",SUMIFS(ZOiS!$G$4:$G$994,ZOiS!$B$4:$B$994,E13),IF(G13="Wn-Ma",SUMIFS(ZOiS!$G$4:$G$994,ZOiS!$B$4:$B$994,E13)-SUMIFS(ZOiS!$H$4:$H$994,ZOiS!$B$4:$B$994,E13),IF(G13="Ma-Wn",SUMIFS(ZOiS!$H$4:$H$994,ZOiS!$B$4:$B$994,E13)-SUMIFS(ZOiS!$G$4:$G$994,ZOiS!$B$4:$B$994,E13),SUMIFS(ZOiS!$H$4:$H$994,ZOiS!$B$4:$B$994,E13)))),"")</f>
        <v>10000</v>
      </c>
      <c r="L13" s="150" t="str">
        <f>IF(K13&lt;&gt;"",IF(K13="Wn",SUMIFS(ZOiS!$E$4:$E$994,ZOiS!$B$4:$B$994,I13),IF(K13="Wn-Ma",SUMIFS(ZOiS!$E$4:$E$994,ZOiS!$B$4:$B$994,I13)-SUMIFS(ZOiS!$F$4:$F$994,ZOiS!$B$4:$B$994,I13),IF(K13="Ma-Wn",SUMIFS(ZOiS!$F$4:$F$994,ZOiS!$B$4:$B$994,I13)-SUMIFS(ZOiS!$E$4:$E$994,ZOiS!$B$4:$B$994,I13),SUMIFS(ZOiS!$F$4:$F$994,ZOiS!$B$4:$B$994,I13)))),"")</f>
        <v/>
      </c>
      <c r="AW13" s="118">
        <v>8</v>
      </c>
    </row>
    <row r="14" spans="1:50" x14ac:dyDescent="0.2">
      <c r="A14" s="238" t="s">
        <v>21</v>
      </c>
      <c r="B14" s="238" t="s">
        <v>481</v>
      </c>
      <c r="C14" s="239" t="s">
        <v>0</v>
      </c>
      <c r="D14" s="150">
        <f>IF(C14&lt;&gt;"",IF(C14="Wn",SUMIFS(ZOiS!$G$4:$G$994,ZOiS!$B$4:$B$994,A14),IF(C14="Wn-Ma",SUMIFS(ZOiS!$G$4:$G$994,ZOiS!$B$4:$B$994,A14)-SUMIFS(ZOiS!$H$4:$H$994,ZOiS!$B$4:$B$994,A14),IF(C14="Ma-Wn",SUMIFS(ZOiS!$H$4:$H$994,ZOiS!$B$4:$B$994,A14)-SUMIFS(ZOiS!$G$4:$G$994,ZOiS!$B$4:$B$994,A14),SUMIFS(ZOiS!$H$4:$H$994,ZOiS!$B$4:$B$994,A14)))),"")</f>
        <v>77400</v>
      </c>
      <c r="H14" s="150" t="str">
        <f>IF(G14&lt;&gt;"",IF(G14="Wn",SUMIFS(ZOiS!$G$4:$G$994,ZOiS!$B$4:$B$994,E14),IF(G14="Wn-Ma",SUMIFS(ZOiS!$G$4:$G$994,ZOiS!$B$4:$B$994,E14)-SUMIFS(ZOiS!$H$4:$H$994,ZOiS!$B$4:$B$994,E14),IF(G14="Ma-Wn",SUMIFS(ZOiS!$H$4:$H$994,ZOiS!$B$4:$B$994,E14)-SUMIFS(ZOiS!$G$4:$G$994,ZOiS!$B$4:$B$994,E14),SUMIFS(ZOiS!$H$4:$H$994,ZOiS!$B$4:$B$994,E14)))),"")</f>
        <v/>
      </c>
      <c r="L14" s="150" t="str">
        <f>IF(K14&lt;&gt;"",IF(K14="Wn",SUMIFS(ZOiS!$E$4:$E$994,ZOiS!$B$4:$B$994,I14),IF(K14="Wn-Ma",SUMIFS(ZOiS!$E$4:$E$994,ZOiS!$B$4:$B$994,I14)-SUMIFS(ZOiS!$F$4:$F$994,ZOiS!$B$4:$B$994,I14),IF(K14="Ma-Wn",SUMIFS(ZOiS!$F$4:$F$994,ZOiS!$B$4:$B$994,I14)-SUMIFS(ZOiS!$E$4:$E$994,ZOiS!$B$4:$B$994,I14),SUMIFS(ZOiS!$F$4:$F$994,ZOiS!$B$4:$B$994,I14)))),"")</f>
        <v/>
      </c>
      <c r="AW14" s="118">
        <v>9</v>
      </c>
    </row>
    <row r="15" spans="1:50" x14ac:dyDescent="0.2">
      <c r="D15" s="150" t="str">
        <f>IF(C15&lt;&gt;"",IF(C15="Wn",SUMIFS(ZOiS!$G$4:$G$994,ZOiS!$B$4:$B$994,A15),IF(C15="Wn-Ma",SUMIFS(ZOiS!$G$4:$G$994,ZOiS!$B$4:$B$994,A15)-SUMIFS(ZOiS!$H$4:$H$994,ZOiS!$B$4:$B$994,A15),IF(C15="Ma-Wn",SUMIFS(ZOiS!$H$4:$H$994,ZOiS!$B$4:$B$994,A15)-SUMIFS(ZOiS!$G$4:$G$994,ZOiS!$B$4:$B$994,A15),SUMIFS(ZOiS!$H$4:$H$994,ZOiS!$B$4:$B$994,A15)))),"")</f>
        <v/>
      </c>
      <c r="H15" s="150" t="str">
        <f>IF(G15&lt;&gt;"",IF(G15="Wn",SUMIFS(ZOiS!$G$4:$G$994,ZOiS!$B$4:$B$994,E15),IF(G15="Wn-Ma",SUMIFS(ZOiS!$G$4:$G$994,ZOiS!$B$4:$B$994,E15)-SUMIFS(ZOiS!$H$4:$H$994,ZOiS!$B$4:$B$994,E15),IF(G15="Ma-Wn",SUMIFS(ZOiS!$H$4:$H$994,ZOiS!$B$4:$B$994,E15)-SUMIFS(ZOiS!$G$4:$G$994,ZOiS!$B$4:$B$994,E15),SUMIFS(ZOiS!$H$4:$H$994,ZOiS!$B$4:$B$994,E15)))),"")</f>
        <v/>
      </c>
      <c r="L15" s="150" t="str">
        <f>IF(K15&lt;&gt;"",IF(K15="Wn",SUMIFS(ZOiS!$E$4:$E$994,ZOiS!$B$4:$B$994,I15),IF(K15="Wn-Ma",SUMIFS(ZOiS!$E$4:$E$994,ZOiS!$B$4:$B$994,I15)-SUMIFS(ZOiS!$F$4:$F$994,ZOiS!$B$4:$B$994,I15),IF(K15="Ma-Wn",SUMIFS(ZOiS!$F$4:$F$994,ZOiS!$B$4:$B$994,I15)-SUMIFS(ZOiS!$E$4:$E$994,ZOiS!$B$4:$B$994,I15),SUMIFS(ZOiS!$F$4:$F$994,ZOiS!$B$4:$B$994,I15)))),"")</f>
        <v/>
      </c>
      <c r="AW15" s="118">
        <v>10</v>
      </c>
    </row>
    <row r="16" spans="1:50" x14ac:dyDescent="0.2">
      <c r="D16" s="150" t="str">
        <f>IF(C16&lt;&gt;"",IF(C16="Wn",SUMIFS(ZOiS!$G$4:$G$994,ZOiS!$B$4:$B$994,A16),IF(C16="Wn-Ma",SUMIFS(ZOiS!$G$4:$G$994,ZOiS!$B$4:$B$994,A16)-SUMIFS(ZOiS!$H$4:$H$994,ZOiS!$B$4:$B$994,A16),IF(C16="Ma-Wn",SUMIFS(ZOiS!$H$4:$H$994,ZOiS!$B$4:$B$994,A16)-SUMIFS(ZOiS!$G$4:$G$994,ZOiS!$B$4:$B$994,A16),SUMIFS(ZOiS!$H$4:$H$994,ZOiS!$B$4:$B$994,A16)))),"")</f>
        <v/>
      </c>
      <c r="H16" s="150" t="str">
        <f>IF(G16&lt;&gt;"",IF(G16="Wn",SUMIFS(ZOiS!$G$4:$G$994,ZOiS!$B$4:$B$994,E16),IF(G16="Wn-Ma",SUMIFS(ZOiS!$G$4:$G$994,ZOiS!$B$4:$B$994,E16)-SUMIFS(ZOiS!$H$4:$H$994,ZOiS!$B$4:$B$994,E16),IF(G16="Ma-Wn",SUMIFS(ZOiS!$H$4:$H$994,ZOiS!$B$4:$B$994,E16)-SUMIFS(ZOiS!$G$4:$G$994,ZOiS!$B$4:$B$994,E16),SUMIFS(ZOiS!$H$4:$H$994,ZOiS!$B$4:$B$994,E16)))),"")</f>
        <v/>
      </c>
      <c r="L16" s="150" t="str">
        <f>IF(K16&lt;&gt;"",IF(K16="Wn",SUMIFS(ZOiS!$E$4:$E$994,ZOiS!$B$4:$B$994,I16),IF(K16="Wn-Ma",SUMIFS(ZOiS!$E$4:$E$994,ZOiS!$B$4:$B$994,I16)-SUMIFS(ZOiS!$F$4:$F$994,ZOiS!$B$4:$B$994,I16),IF(K16="Ma-Wn",SUMIFS(ZOiS!$F$4:$F$994,ZOiS!$B$4:$B$994,I16)-SUMIFS(ZOiS!$E$4:$E$994,ZOiS!$B$4:$B$994,I16),SUMIFS(ZOiS!$F$4:$F$994,ZOiS!$B$4:$B$994,I16)))),"")</f>
        <v/>
      </c>
      <c r="AW16" s="118">
        <v>11</v>
      </c>
    </row>
    <row r="17" spans="4:49" x14ac:dyDescent="0.2">
      <c r="D17" s="150" t="str">
        <f>IF(C17&lt;&gt;"",IF(C17="Wn",SUMIFS(ZOiS!$G$4:$G$994,ZOiS!$B$4:$B$994,A17),IF(C17="Wn-Ma",SUMIFS(ZOiS!$G$4:$G$994,ZOiS!$B$4:$B$994,A17)-SUMIFS(ZOiS!$H$4:$H$994,ZOiS!$B$4:$B$994,A17),IF(C17="Ma-Wn",SUMIFS(ZOiS!$H$4:$H$994,ZOiS!$B$4:$B$994,A17)-SUMIFS(ZOiS!$G$4:$G$994,ZOiS!$B$4:$B$994,A17),SUMIFS(ZOiS!$H$4:$H$994,ZOiS!$B$4:$B$994,A17)))),"")</f>
        <v/>
      </c>
      <c r="H17" s="150" t="str">
        <f>IF(G17&lt;&gt;"",IF(G17="Wn",SUMIFS(ZOiS!$G$4:$G$994,ZOiS!$B$4:$B$994,E17),IF(G17="Wn-Ma",SUMIFS(ZOiS!$G$4:$G$994,ZOiS!$B$4:$B$994,E17)-SUMIFS(ZOiS!$H$4:$H$994,ZOiS!$B$4:$B$994,E17),IF(G17="Ma-Wn",SUMIFS(ZOiS!$H$4:$H$994,ZOiS!$B$4:$B$994,E17)-SUMIFS(ZOiS!$G$4:$G$994,ZOiS!$B$4:$B$994,E17),SUMIFS(ZOiS!$H$4:$H$994,ZOiS!$B$4:$B$994,E17)))),"")</f>
        <v/>
      </c>
      <c r="L17" s="150" t="str">
        <f>IF(K17&lt;&gt;"",IF(K17="Wn",SUMIFS(ZOiS!$E$4:$E$994,ZOiS!$B$4:$B$994,I17),IF(K17="Wn-Ma",SUMIFS(ZOiS!$E$4:$E$994,ZOiS!$B$4:$B$994,I17)-SUMIFS(ZOiS!$F$4:$F$994,ZOiS!$B$4:$B$994,I17),IF(K17="Ma-Wn",SUMIFS(ZOiS!$F$4:$F$994,ZOiS!$B$4:$B$994,I17)-SUMIFS(ZOiS!$E$4:$E$994,ZOiS!$B$4:$B$994,I17),SUMIFS(ZOiS!$F$4:$F$994,ZOiS!$B$4:$B$994,I17)))),"")</f>
        <v/>
      </c>
      <c r="AW17" s="118">
        <v>12</v>
      </c>
    </row>
    <row r="18" spans="4:49" x14ac:dyDescent="0.2">
      <c r="D18" s="150" t="str">
        <f>IF(C18&lt;&gt;"",IF(C18="Wn",SUMIFS(ZOiS!$G$4:$G$994,ZOiS!$B$4:$B$994,A18),IF(C18="Wn-Ma",SUMIFS(ZOiS!$G$4:$G$994,ZOiS!$B$4:$B$994,A18)-SUMIFS(ZOiS!$H$4:$H$994,ZOiS!$B$4:$B$994,A18),IF(C18="Ma-Wn",SUMIFS(ZOiS!$H$4:$H$994,ZOiS!$B$4:$B$994,A18)-SUMIFS(ZOiS!$G$4:$G$994,ZOiS!$B$4:$B$994,A18),SUMIFS(ZOiS!$H$4:$H$994,ZOiS!$B$4:$B$994,A18)))),"")</f>
        <v/>
      </c>
      <c r="H18" s="150" t="str">
        <f>IF(G18&lt;&gt;"",IF(G18="Wn",SUMIFS(ZOiS!$G$4:$G$994,ZOiS!$B$4:$B$994,E18),IF(G18="Wn-Ma",SUMIFS(ZOiS!$G$4:$G$994,ZOiS!$B$4:$B$994,E18)-SUMIFS(ZOiS!$H$4:$H$994,ZOiS!$B$4:$B$994,E18),IF(G18="Ma-Wn",SUMIFS(ZOiS!$H$4:$H$994,ZOiS!$B$4:$B$994,E18)-SUMIFS(ZOiS!$G$4:$G$994,ZOiS!$B$4:$B$994,E18),SUMIFS(ZOiS!$H$4:$H$994,ZOiS!$B$4:$B$994,E18)))),"")</f>
        <v/>
      </c>
      <c r="L18" s="150" t="str">
        <f>IF(K18&lt;&gt;"",IF(K18="Wn",SUMIFS(ZOiS!$E$4:$E$994,ZOiS!$B$4:$B$994,I18),IF(K18="Wn-Ma",SUMIFS(ZOiS!$E$4:$E$994,ZOiS!$B$4:$B$994,I18)-SUMIFS(ZOiS!$F$4:$F$994,ZOiS!$B$4:$B$994,I18),IF(K18="Ma-Wn",SUMIFS(ZOiS!$F$4:$F$994,ZOiS!$B$4:$B$994,I18)-SUMIFS(ZOiS!$E$4:$E$994,ZOiS!$B$4:$B$994,I18),SUMIFS(ZOiS!$F$4:$F$994,ZOiS!$B$4:$B$994,I18)))),"")</f>
        <v/>
      </c>
    </row>
    <row r="19" spans="4:49" x14ac:dyDescent="0.2">
      <c r="D19" s="150" t="str">
        <f>IF(C19&lt;&gt;"",IF(C19="Wn",SUMIFS(ZOiS!$G$4:$G$994,ZOiS!$B$4:$B$994,A19),IF(C19="Wn-Ma",SUMIFS(ZOiS!$G$4:$G$994,ZOiS!$B$4:$B$994,A19)-SUMIFS(ZOiS!$H$4:$H$994,ZOiS!$B$4:$B$994,A19),IF(C19="Ma-Wn",SUMIFS(ZOiS!$H$4:$H$994,ZOiS!$B$4:$B$994,A19)-SUMIFS(ZOiS!$G$4:$G$994,ZOiS!$B$4:$B$994,A19),SUMIFS(ZOiS!$H$4:$H$994,ZOiS!$B$4:$B$994,A19)))),"")</f>
        <v/>
      </c>
      <c r="H19" s="150" t="str">
        <f>IF(G19&lt;&gt;"",IF(G19="Wn",SUMIFS(ZOiS!$G$4:$G$994,ZOiS!$B$4:$B$994,E19),IF(G19="Wn-Ma",SUMIFS(ZOiS!$G$4:$G$994,ZOiS!$B$4:$B$994,E19)-SUMIFS(ZOiS!$H$4:$H$994,ZOiS!$B$4:$B$994,E19),IF(G19="Ma-Wn",SUMIFS(ZOiS!$H$4:$H$994,ZOiS!$B$4:$B$994,E19)-SUMIFS(ZOiS!$G$4:$G$994,ZOiS!$B$4:$B$994,E19),SUMIFS(ZOiS!$H$4:$H$994,ZOiS!$B$4:$B$994,E19)))),"")</f>
        <v/>
      </c>
      <c r="L19" s="150" t="str">
        <f>IF(K19&lt;&gt;"",IF(K19="Wn",SUMIFS(ZOiS!$E$4:$E$994,ZOiS!$B$4:$B$994,I19),IF(K19="Wn-Ma",SUMIFS(ZOiS!$E$4:$E$994,ZOiS!$B$4:$B$994,I19)-SUMIFS(ZOiS!$F$4:$F$994,ZOiS!$B$4:$B$994,I19),IF(K19="Ma-Wn",SUMIFS(ZOiS!$F$4:$F$994,ZOiS!$B$4:$B$994,I19)-SUMIFS(ZOiS!$E$4:$E$994,ZOiS!$B$4:$B$994,I19),SUMIFS(ZOiS!$F$4:$F$994,ZOiS!$B$4:$B$994,I19)))),"")</f>
        <v/>
      </c>
    </row>
    <row r="20" spans="4:49" x14ac:dyDescent="0.2">
      <c r="D20" s="150" t="str">
        <f>IF(C20&lt;&gt;"",IF(C20="Wn",SUMIFS(ZOiS!$G$4:$G$994,ZOiS!$B$4:$B$994,A20),IF(C20="Wn-Ma",SUMIFS(ZOiS!$G$4:$G$994,ZOiS!$B$4:$B$994,A20)-SUMIFS(ZOiS!$H$4:$H$994,ZOiS!$B$4:$B$994,A20),IF(C20="Ma-Wn",SUMIFS(ZOiS!$H$4:$H$994,ZOiS!$B$4:$B$994,A20)-SUMIFS(ZOiS!$G$4:$G$994,ZOiS!$B$4:$B$994,A20),SUMIFS(ZOiS!$H$4:$H$994,ZOiS!$B$4:$B$994,A20)))),"")</f>
        <v/>
      </c>
      <c r="H20" s="150" t="str">
        <f>IF(G20&lt;&gt;"",IF(G20="Wn",SUMIFS(ZOiS!$G$4:$G$994,ZOiS!$B$4:$B$994,E20),IF(G20="Wn-Ma",SUMIFS(ZOiS!$G$4:$G$994,ZOiS!$B$4:$B$994,E20)-SUMIFS(ZOiS!$H$4:$H$994,ZOiS!$B$4:$B$994,E20),IF(G20="Ma-Wn",SUMIFS(ZOiS!$H$4:$H$994,ZOiS!$B$4:$B$994,E20)-SUMIFS(ZOiS!$G$4:$G$994,ZOiS!$B$4:$B$994,E20),SUMIFS(ZOiS!$H$4:$H$994,ZOiS!$B$4:$B$994,E20)))),"")</f>
        <v/>
      </c>
      <c r="L20" s="150" t="str">
        <f>IF(K20&lt;&gt;"",IF(K20="Wn",SUMIFS(ZOiS!$E$4:$E$994,ZOiS!$B$4:$B$994,I20),IF(K20="Wn-Ma",SUMIFS(ZOiS!$E$4:$E$994,ZOiS!$B$4:$B$994,I20)-SUMIFS(ZOiS!$F$4:$F$994,ZOiS!$B$4:$B$994,I20),IF(K20="Ma-Wn",SUMIFS(ZOiS!$F$4:$F$994,ZOiS!$B$4:$B$994,I20)-SUMIFS(ZOiS!$E$4:$E$994,ZOiS!$B$4:$B$994,I20),SUMIFS(ZOiS!$F$4:$F$994,ZOiS!$B$4:$B$994,I20)))),"")</f>
        <v/>
      </c>
    </row>
    <row r="21" spans="4:49" x14ac:dyDescent="0.2">
      <c r="D21" s="150" t="str">
        <f>IF(C21&lt;&gt;"",IF(C21="Wn",SUMIFS(ZOiS!$G$4:$G$994,ZOiS!$B$4:$B$994,A21),IF(C21="Wn-Ma",SUMIFS(ZOiS!$G$4:$G$994,ZOiS!$B$4:$B$994,A21)-SUMIFS(ZOiS!$H$4:$H$994,ZOiS!$B$4:$B$994,A21),IF(C21="Ma-Wn",SUMIFS(ZOiS!$H$4:$H$994,ZOiS!$B$4:$B$994,A21)-SUMIFS(ZOiS!$G$4:$G$994,ZOiS!$B$4:$B$994,A21),SUMIFS(ZOiS!$H$4:$H$994,ZOiS!$B$4:$B$994,A21)))),"")</f>
        <v/>
      </c>
      <c r="H21" s="150" t="str">
        <f>IF(G21&lt;&gt;"",IF(G21="Wn",SUMIFS(ZOiS!$G$4:$G$994,ZOiS!$B$4:$B$994,E21),IF(G21="Wn-Ma",SUMIFS(ZOiS!$G$4:$G$994,ZOiS!$B$4:$B$994,E21)-SUMIFS(ZOiS!$H$4:$H$994,ZOiS!$B$4:$B$994,E21),IF(G21="Ma-Wn",SUMIFS(ZOiS!$H$4:$H$994,ZOiS!$B$4:$B$994,E21)-SUMIFS(ZOiS!$G$4:$G$994,ZOiS!$B$4:$B$994,E21),SUMIFS(ZOiS!$H$4:$H$994,ZOiS!$B$4:$B$994,E21)))),"")</f>
        <v/>
      </c>
      <c r="L21" s="150" t="str">
        <f>IF(K21&lt;&gt;"",IF(K21="Wn",SUMIFS(ZOiS!$E$4:$E$994,ZOiS!$B$4:$B$994,I21),IF(K21="Wn-Ma",SUMIFS(ZOiS!$E$4:$E$994,ZOiS!$B$4:$B$994,I21)-SUMIFS(ZOiS!$F$4:$F$994,ZOiS!$B$4:$B$994,I21),IF(K21="Ma-Wn",SUMIFS(ZOiS!$F$4:$F$994,ZOiS!$B$4:$B$994,I21)-SUMIFS(ZOiS!$E$4:$E$994,ZOiS!$B$4:$B$994,I21),SUMIFS(ZOiS!$F$4:$F$994,ZOiS!$B$4:$B$994,I21)))),"")</f>
        <v/>
      </c>
    </row>
    <row r="22" spans="4:49" x14ac:dyDescent="0.2">
      <c r="D22" s="150" t="str">
        <f>IF(C22&lt;&gt;"",IF(C22="Wn",SUMIFS(ZOiS!$G$4:$G$994,ZOiS!$B$4:$B$994,A22),IF(C22="Wn-Ma",SUMIFS(ZOiS!$G$4:$G$994,ZOiS!$B$4:$B$994,A22)-SUMIFS(ZOiS!$H$4:$H$994,ZOiS!$B$4:$B$994,A22),IF(C22="Ma-Wn",SUMIFS(ZOiS!$H$4:$H$994,ZOiS!$B$4:$B$994,A22)-SUMIFS(ZOiS!$G$4:$G$994,ZOiS!$B$4:$B$994,A22),SUMIFS(ZOiS!$H$4:$H$994,ZOiS!$B$4:$B$994,A22)))),"")</f>
        <v/>
      </c>
      <c r="H22" s="150" t="str">
        <f>IF(G22&lt;&gt;"",IF(G22="Wn",SUMIFS(ZOiS!$G$4:$G$994,ZOiS!$B$4:$B$994,E22),IF(G22="Wn-Ma",SUMIFS(ZOiS!$G$4:$G$994,ZOiS!$B$4:$B$994,E22)-SUMIFS(ZOiS!$H$4:$H$994,ZOiS!$B$4:$B$994,E22),IF(G22="Ma-Wn",SUMIFS(ZOiS!$H$4:$H$994,ZOiS!$B$4:$B$994,E22)-SUMIFS(ZOiS!$G$4:$G$994,ZOiS!$B$4:$B$994,E22),SUMIFS(ZOiS!$H$4:$H$994,ZOiS!$B$4:$B$994,E22)))),"")</f>
        <v/>
      </c>
      <c r="L22" s="150" t="str">
        <f>IF(K22&lt;&gt;"",IF(K22="Wn",SUMIFS(ZOiS!$E$4:$E$994,ZOiS!$B$4:$B$994,I22),IF(K22="Wn-Ma",SUMIFS(ZOiS!$E$4:$E$994,ZOiS!$B$4:$B$994,I22)-SUMIFS(ZOiS!$F$4:$F$994,ZOiS!$B$4:$B$994,I22),IF(K22="Ma-Wn",SUMIFS(ZOiS!$F$4:$F$994,ZOiS!$B$4:$B$994,I22)-SUMIFS(ZOiS!$E$4:$E$994,ZOiS!$B$4:$B$994,I22),SUMIFS(ZOiS!$F$4:$F$994,ZOiS!$B$4:$B$994,I22)))),"")</f>
        <v/>
      </c>
    </row>
    <row r="23" spans="4:49" x14ac:dyDescent="0.2">
      <c r="D23" s="150" t="str">
        <f>IF(C23&lt;&gt;"",IF(C23="Wn",SUMIFS(ZOiS!$G$4:$G$994,ZOiS!$B$4:$B$994,A23),IF(C23="Wn-Ma",SUMIFS(ZOiS!$G$4:$G$994,ZOiS!$B$4:$B$994,A23)-SUMIFS(ZOiS!$H$4:$H$994,ZOiS!$B$4:$B$994,A23),IF(C23="Ma-Wn",SUMIFS(ZOiS!$H$4:$H$994,ZOiS!$B$4:$B$994,A23)-SUMIFS(ZOiS!$G$4:$G$994,ZOiS!$B$4:$B$994,A23),SUMIFS(ZOiS!$H$4:$H$994,ZOiS!$B$4:$B$994,A23)))),"")</f>
        <v/>
      </c>
      <c r="H23" s="150" t="str">
        <f>IF(G23&lt;&gt;"",IF(G23="Wn",SUMIFS(ZOiS!$G$4:$G$994,ZOiS!$B$4:$B$994,E23),IF(G23="Wn-Ma",SUMIFS(ZOiS!$G$4:$G$994,ZOiS!$B$4:$B$994,E23)-SUMIFS(ZOiS!$H$4:$H$994,ZOiS!$B$4:$B$994,E23),IF(G23="Ma-Wn",SUMIFS(ZOiS!$H$4:$H$994,ZOiS!$B$4:$B$994,E23)-SUMIFS(ZOiS!$G$4:$G$994,ZOiS!$B$4:$B$994,E23),SUMIFS(ZOiS!$H$4:$H$994,ZOiS!$B$4:$B$994,E23)))),"")</f>
        <v/>
      </c>
      <c r="L23" s="150" t="str">
        <f>IF(K23&lt;&gt;"",IF(K23="Wn",SUMIFS(ZOiS!$E$4:$E$994,ZOiS!$B$4:$B$994,I23),IF(K23="Wn-Ma",SUMIFS(ZOiS!$E$4:$E$994,ZOiS!$B$4:$B$994,I23)-SUMIFS(ZOiS!$F$4:$F$994,ZOiS!$B$4:$B$994,I23),IF(K23="Ma-Wn",SUMIFS(ZOiS!$F$4:$F$994,ZOiS!$B$4:$B$994,I23)-SUMIFS(ZOiS!$E$4:$E$994,ZOiS!$B$4:$B$994,I23),SUMIFS(ZOiS!$F$4:$F$994,ZOiS!$B$4:$B$994,I23)))),"")</f>
        <v/>
      </c>
    </row>
    <row r="24" spans="4:49" x14ac:dyDescent="0.2">
      <c r="D24" s="150" t="str">
        <f>IF(C24&lt;&gt;"",IF(C24="Wn",SUMIFS(ZOiS!$G$4:$G$994,ZOiS!$B$4:$B$994,A24),IF(C24="Wn-Ma",SUMIFS(ZOiS!$G$4:$G$994,ZOiS!$B$4:$B$994,A24)-SUMIFS(ZOiS!$H$4:$H$994,ZOiS!$B$4:$B$994,A24),IF(C24="Ma-Wn",SUMIFS(ZOiS!$H$4:$H$994,ZOiS!$B$4:$B$994,A24)-SUMIFS(ZOiS!$G$4:$G$994,ZOiS!$B$4:$B$994,A24),SUMIFS(ZOiS!$H$4:$H$994,ZOiS!$B$4:$B$994,A24)))),"")</f>
        <v/>
      </c>
      <c r="H24" s="150" t="str">
        <f>IF(G24&lt;&gt;"",IF(G24="Wn",SUMIFS(ZOiS!$G$4:$G$994,ZOiS!$B$4:$B$994,E24),IF(G24="Wn-Ma",SUMIFS(ZOiS!$G$4:$G$994,ZOiS!$B$4:$B$994,E24)-SUMIFS(ZOiS!$H$4:$H$994,ZOiS!$B$4:$B$994,E24),IF(G24="Ma-Wn",SUMIFS(ZOiS!$H$4:$H$994,ZOiS!$B$4:$B$994,E24)-SUMIFS(ZOiS!$G$4:$G$994,ZOiS!$B$4:$B$994,E24),SUMIFS(ZOiS!$H$4:$H$994,ZOiS!$B$4:$B$994,E24)))),"")</f>
        <v/>
      </c>
      <c r="L24" s="150" t="str">
        <f>IF(K24&lt;&gt;"",IF(K24="Wn",SUMIFS(ZOiS!$E$4:$E$994,ZOiS!$B$4:$B$994,I24),IF(K24="Wn-Ma",SUMIFS(ZOiS!$E$4:$E$994,ZOiS!$B$4:$B$994,I24)-SUMIFS(ZOiS!$F$4:$F$994,ZOiS!$B$4:$B$994,I24),IF(K24="Ma-Wn",SUMIFS(ZOiS!$F$4:$F$994,ZOiS!$B$4:$B$994,I24)-SUMIFS(ZOiS!$E$4:$E$994,ZOiS!$B$4:$B$994,I24),SUMIFS(ZOiS!$F$4:$F$994,ZOiS!$B$4:$B$994,I24)))),"")</f>
        <v/>
      </c>
    </row>
    <row r="25" spans="4:49" x14ac:dyDescent="0.2">
      <c r="D25" s="150" t="str">
        <f>IF(C25&lt;&gt;"",IF(C25="Wn",SUMIFS(ZOiS!$G$4:$G$994,ZOiS!$B$4:$B$994,A25),IF(C25="Wn-Ma",SUMIFS(ZOiS!$G$4:$G$994,ZOiS!$B$4:$B$994,A25)-SUMIFS(ZOiS!$H$4:$H$994,ZOiS!$B$4:$B$994,A25),IF(C25="Ma-Wn",SUMIFS(ZOiS!$H$4:$H$994,ZOiS!$B$4:$B$994,A25)-SUMIFS(ZOiS!$G$4:$G$994,ZOiS!$B$4:$B$994,A25),SUMIFS(ZOiS!$H$4:$H$994,ZOiS!$B$4:$B$994,A25)))),"")</f>
        <v/>
      </c>
      <c r="H25" s="150" t="str">
        <f>IF(G25&lt;&gt;"",IF(G25="Wn",SUMIFS(ZOiS!$G$4:$G$994,ZOiS!$B$4:$B$994,E25),IF(G25="Wn-Ma",SUMIFS(ZOiS!$G$4:$G$994,ZOiS!$B$4:$B$994,E25)-SUMIFS(ZOiS!$H$4:$H$994,ZOiS!$B$4:$B$994,E25),IF(G25="Ma-Wn",SUMIFS(ZOiS!$H$4:$H$994,ZOiS!$B$4:$B$994,E25)-SUMIFS(ZOiS!$G$4:$G$994,ZOiS!$B$4:$B$994,E25),SUMIFS(ZOiS!$H$4:$H$994,ZOiS!$B$4:$B$994,E25)))),"")</f>
        <v/>
      </c>
      <c r="L25" s="150" t="str">
        <f>IF(K25&lt;&gt;"",IF(K25="Wn",SUMIFS(ZOiS!$E$4:$E$994,ZOiS!$B$4:$B$994,I25),IF(K25="Wn-Ma",SUMIFS(ZOiS!$E$4:$E$994,ZOiS!$B$4:$B$994,I25)-SUMIFS(ZOiS!$F$4:$F$994,ZOiS!$B$4:$B$994,I25),IF(K25="Ma-Wn",SUMIFS(ZOiS!$F$4:$F$994,ZOiS!$B$4:$B$994,I25)-SUMIFS(ZOiS!$E$4:$E$994,ZOiS!$B$4:$B$994,I25),SUMIFS(ZOiS!$F$4:$F$994,ZOiS!$B$4:$B$994,I25)))),"")</f>
        <v/>
      </c>
    </row>
    <row r="26" spans="4:49" x14ac:dyDescent="0.2">
      <c r="D26" s="150" t="str">
        <f>IF(C26&lt;&gt;"",IF(C26="Wn",SUMIFS(ZOiS!$G$4:$G$994,ZOiS!$B$4:$B$994,A26),IF(C26="Wn-Ma",SUMIFS(ZOiS!$G$4:$G$994,ZOiS!$B$4:$B$994,A26)-SUMIFS(ZOiS!$H$4:$H$994,ZOiS!$B$4:$B$994,A26),IF(C26="Ma-Wn",SUMIFS(ZOiS!$H$4:$H$994,ZOiS!$B$4:$B$994,A26)-SUMIFS(ZOiS!$G$4:$G$994,ZOiS!$B$4:$B$994,A26),SUMIFS(ZOiS!$H$4:$H$994,ZOiS!$B$4:$B$994,A26)))),"")</f>
        <v/>
      </c>
      <c r="H26" s="150" t="str">
        <f>IF(G26&lt;&gt;"",IF(G26="Wn",SUMIFS(ZOiS!$G$4:$G$994,ZOiS!$B$4:$B$994,E26),IF(G26="Wn-Ma",SUMIFS(ZOiS!$G$4:$G$994,ZOiS!$B$4:$B$994,E26)-SUMIFS(ZOiS!$H$4:$H$994,ZOiS!$B$4:$B$994,E26),IF(G26="Ma-Wn",SUMIFS(ZOiS!$H$4:$H$994,ZOiS!$B$4:$B$994,E26)-SUMIFS(ZOiS!$G$4:$G$994,ZOiS!$B$4:$B$994,E26),SUMIFS(ZOiS!$H$4:$H$994,ZOiS!$B$4:$B$994,E26)))),"")</f>
        <v/>
      </c>
      <c r="L26" s="150" t="str">
        <f>IF(K26&lt;&gt;"",IF(K26="Wn",SUMIFS(ZOiS!$E$4:$E$994,ZOiS!$B$4:$B$994,I26),IF(K26="Wn-Ma",SUMIFS(ZOiS!$E$4:$E$994,ZOiS!$B$4:$B$994,I26)-SUMIFS(ZOiS!$F$4:$F$994,ZOiS!$B$4:$B$994,I26),IF(K26="Ma-Wn",SUMIFS(ZOiS!$F$4:$F$994,ZOiS!$B$4:$B$994,I26)-SUMIFS(ZOiS!$E$4:$E$994,ZOiS!$B$4:$B$994,I26),SUMIFS(ZOiS!$F$4:$F$994,ZOiS!$B$4:$B$994,I26)))),"")</f>
        <v/>
      </c>
    </row>
    <row r="27" spans="4:49" x14ac:dyDescent="0.2">
      <c r="D27" s="150" t="str">
        <f>IF(C27&lt;&gt;"",IF(C27="Wn",SUMIFS(ZOiS!$G$4:$G$994,ZOiS!$B$4:$B$994,A27),IF(C27="Wn-Ma",SUMIFS(ZOiS!$G$4:$G$994,ZOiS!$B$4:$B$994,A27)-SUMIFS(ZOiS!$H$4:$H$994,ZOiS!$B$4:$B$994,A27),IF(C27="Ma-Wn",SUMIFS(ZOiS!$H$4:$H$994,ZOiS!$B$4:$B$994,A27)-SUMIFS(ZOiS!$G$4:$G$994,ZOiS!$B$4:$B$994,A27),SUMIFS(ZOiS!$H$4:$H$994,ZOiS!$B$4:$B$994,A27)))),"")</f>
        <v/>
      </c>
      <c r="H27" s="150" t="str">
        <f>IF(G27&lt;&gt;"",IF(G27="Wn",SUMIFS(ZOiS!$G$4:$G$994,ZOiS!$B$4:$B$994,E27),IF(G27="Wn-Ma",SUMIFS(ZOiS!$G$4:$G$994,ZOiS!$B$4:$B$994,E27)-SUMIFS(ZOiS!$H$4:$H$994,ZOiS!$B$4:$B$994,E27),IF(G27="Ma-Wn",SUMIFS(ZOiS!$H$4:$H$994,ZOiS!$B$4:$B$994,E27)-SUMIFS(ZOiS!$G$4:$G$994,ZOiS!$B$4:$B$994,E27),SUMIFS(ZOiS!$H$4:$H$994,ZOiS!$B$4:$B$994,E27)))),"")</f>
        <v/>
      </c>
      <c r="L27" s="150" t="str">
        <f>IF(K27&lt;&gt;"",IF(K27="Wn",SUMIFS(ZOiS!$E$4:$E$994,ZOiS!$B$4:$B$994,I27),IF(K27="Wn-Ma",SUMIFS(ZOiS!$E$4:$E$994,ZOiS!$B$4:$B$994,I27)-SUMIFS(ZOiS!$F$4:$F$994,ZOiS!$B$4:$B$994,I27),IF(K27="Ma-Wn",SUMIFS(ZOiS!$F$4:$F$994,ZOiS!$B$4:$B$994,I27)-SUMIFS(ZOiS!$E$4:$E$994,ZOiS!$B$4:$B$994,I27),SUMIFS(ZOiS!$F$4:$F$994,ZOiS!$B$4:$B$994,I27)))),"")</f>
        <v/>
      </c>
    </row>
    <row r="28" spans="4:49" x14ac:dyDescent="0.2">
      <c r="D28" s="150" t="str">
        <f>IF(C28&lt;&gt;"",IF(C28="Wn",SUMIFS(ZOiS!$G$4:$G$994,ZOiS!$B$4:$B$994,A28),IF(C28="Wn-Ma",SUMIFS(ZOiS!$G$4:$G$994,ZOiS!$B$4:$B$994,A28)-SUMIFS(ZOiS!$H$4:$H$994,ZOiS!$B$4:$B$994,A28),IF(C28="Ma-Wn",SUMIFS(ZOiS!$H$4:$H$994,ZOiS!$B$4:$B$994,A28)-SUMIFS(ZOiS!$G$4:$G$994,ZOiS!$B$4:$B$994,A28),SUMIFS(ZOiS!$H$4:$H$994,ZOiS!$B$4:$B$994,A28)))),"")</f>
        <v/>
      </c>
      <c r="H28" s="150" t="str">
        <f>IF(G28&lt;&gt;"",IF(G28="Wn",SUMIFS(ZOiS!$G$4:$G$994,ZOiS!$B$4:$B$994,E28),IF(G28="Wn-Ma",SUMIFS(ZOiS!$G$4:$G$994,ZOiS!$B$4:$B$994,E28)-SUMIFS(ZOiS!$H$4:$H$994,ZOiS!$B$4:$B$994,E28),IF(G28="Ma-Wn",SUMIFS(ZOiS!$H$4:$H$994,ZOiS!$B$4:$B$994,E28)-SUMIFS(ZOiS!$G$4:$G$994,ZOiS!$B$4:$B$994,E28),SUMIFS(ZOiS!$H$4:$H$994,ZOiS!$B$4:$B$994,E28)))),"")</f>
        <v/>
      </c>
      <c r="L28" s="150" t="str">
        <f>IF(K28&lt;&gt;"",IF(K28="Wn",SUMIFS(ZOiS!$E$4:$E$994,ZOiS!$B$4:$B$994,I28),IF(K28="Wn-Ma",SUMIFS(ZOiS!$E$4:$E$994,ZOiS!$B$4:$B$994,I28)-SUMIFS(ZOiS!$F$4:$F$994,ZOiS!$B$4:$B$994,I28),IF(K28="Ma-Wn",SUMIFS(ZOiS!$F$4:$F$994,ZOiS!$B$4:$B$994,I28)-SUMIFS(ZOiS!$E$4:$E$994,ZOiS!$B$4:$B$994,I28),SUMIFS(ZOiS!$F$4:$F$994,ZOiS!$B$4:$B$994,I28)))),"")</f>
        <v/>
      </c>
    </row>
    <row r="29" spans="4:49" x14ac:dyDescent="0.2">
      <c r="D29" s="150" t="str">
        <f>IF(C29&lt;&gt;"",IF(C29="Wn",SUMIFS(ZOiS!$G$4:$G$994,ZOiS!$B$4:$B$994,A29),IF(C29="Wn-Ma",SUMIFS(ZOiS!$G$4:$G$994,ZOiS!$B$4:$B$994,A29)-SUMIFS(ZOiS!$H$4:$H$994,ZOiS!$B$4:$B$994,A29),IF(C29="Ma-Wn",SUMIFS(ZOiS!$H$4:$H$994,ZOiS!$B$4:$B$994,A29)-SUMIFS(ZOiS!$G$4:$G$994,ZOiS!$B$4:$B$994,A29),SUMIFS(ZOiS!$H$4:$H$994,ZOiS!$B$4:$B$994,A29)))),"")</f>
        <v/>
      </c>
      <c r="H29" s="150" t="str">
        <f>IF(G29&lt;&gt;"",IF(G29="Wn",SUMIFS(ZOiS!$G$4:$G$994,ZOiS!$B$4:$B$994,E29),IF(G29="Wn-Ma",SUMIFS(ZOiS!$G$4:$G$994,ZOiS!$B$4:$B$994,E29)-SUMIFS(ZOiS!$H$4:$H$994,ZOiS!$B$4:$B$994,E29),IF(G29="Ma-Wn",SUMIFS(ZOiS!$H$4:$H$994,ZOiS!$B$4:$B$994,E29)-SUMIFS(ZOiS!$G$4:$G$994,ZOiS!$B$4:$B$994,E29),SUMIFS(ZOiS!$H$4:$H$994,ZOiS!$B$4:$B$994,E29)))),"")</f>
        <v/>
      </c>
      <c r="L29" s="150" t="str">
        <f>IF(K29&lt;&gt;"",IF(K29="Wn",SUMIFS(ZOiS!$E$4:$E$994,ZOiS!$B$4:$B$994,I29),IF(K29="Wn-Ma",SUMIFS(ZOiS!$E$4:$E$994,ZOiS!$B$4:$B$994,I29)-SUMIFS(ZOiS!$F$4:$F$994,ZOiS!$B$4:$B$994,I29),IF(K29="Ma-Wn",SUMIFS(ZOiS!$F$4:$F$994,ZOiS!$B$4:$B$994,I29)-SUMIFS(ZOiS!$E$4:$E$994,ZOiS!$B$4:$B$994,I29),SUMIFS(ZOiS!$F$4:$F$994,ZOiS!$B$4:$B$994,I29)))),"")</f>
        <v/>
      </c>
    </row>
    <row r="30" spans="4:49" x14ac:dyDescent="0.2">
      <c r="D30" s="150" t="str">
        <f>IF(C30&lt;&gt;"",IF(C30="Wn",SUMIFS(ZOiS!$G$4:$G$994,ZOiS!$B$4:$B$994,A30),IF(C30="Wn-Ma",SUMIFS(ZOiS!$G$4:$G$994,ZOiS!$B$4:$B$994,A30)-SUMIFS(ZOiS!$H$4:$H$994,ZOiS!$B$4:$B$994,A30),IF(C30="Ma-Wn",SUMIFS(ZOiS!$H$4:$H$994,ZOiS!$B$4:$B$994,A30)-SUMIFS(ZOiS!$G$4:$G$994,ZOiS!$B$4:$B$994,A30),SUMIFS(ZOiS!$H$4:$H$994,ZOiS!$B$4:$B$994,A30)))),"")</f>
        <v/>
      </c>
      <c r="H30" s="150" t="str">
        <f>IF(G30&lt;&gt;"",IF(G30="Wn",SUMIFS(ZOiS!$G$4:$G$994,ZOiS!$B$4:$B$994,E30),IF(G30="Wn-Ma",SUMIFS(ZOiS!$G$4:$G$994,ZOiS!$B$4:$B$994,E30)-SUMIFS(ZOiS!$H$4:$H$994,ZOiS!$B$4:$B$994,E30),IF(G30="Ma-Wn",SUMIFS(ZOiS!$H$4:$H$994,ZOiS!$B$4:$B$994,E30)-SUMIFS(ZOiS!$G$4:$G$994,ZOiS!$B$4:$B$994,E30),SUMIFS(ZOiS!$H$4:$H$994,ZOiS!$B$4:$B$994,E30)))),"")</f>
        <v/>
      </c>
      <c r="L30" s="150" t="str">
        <f>IF(K30&lt;&gt;"",IF(K30="Wn",SUMIFS(ZOiS!$E$4:$E$994,ZOiS!$B$4:$B$994,I30),IF(K30="Wn-Ma",SUMIFS(ZOiS!$E$4:$E$994,ZOiS!$B$4:$B$994,I30)-SUMIFS(ZOiS!$F$4:$F$994,ZOiS!$B$4:$B$994,I30),IF(K30="Ma-Wn",SUMIFS(ZOiS!$F$4:$F$994,ZOiS!$B$4:$B$994,I30)-SUMIFS(ZOiS!$E$4:$E$994,ZOiS!$B$4:$B$994,I30),SUMIFS(ZOiS!$F$4:$F$994,ZOiS!$B$4:$B$994,I30)))),"")</f>
        <v/>
      </c>
    </row>
    <row r="31" spans="4:49" x14ac:dyDescent="0.2">
      <c r="D31" s="150" t="str">
        <f>IF(C31&lt;&gt;"",IF(C31="Wn",SUMIFS(ZOiS!$G$4:$G$994,ZOiS!$B$4:$B$994,A31),IF(C31="Wn-Ma",SUMIFS(ZOiS!$G$4:$G$994,ZOiS!$B$4:$B$994,A31)-SUMIFS(ZOiS!$H$4:$H$994,ZOiS!$B$4:$B$994,A31),IF(C31="Ma-Wn",SUMIFS(ZOiS!$H$4:$H$994,ZOiS!$B$4:$B$994,A31)-SUMIFS(ZOiS!$G$4:$G$994,ZOiS!$B$4:$B$994,A31),SUMIFS(ZOiS!$H$4:$H$994,ZOiS!$B$4:$B$994,A31)))),"")</f>
        <v/>
      </c>
      <c r="H31" s="150" t="str">
        <f>IF(G31&lt;&gt;"",IF(G31="Wn",SUMIFS(ZOiS!$G$4:$G$994,ZOiS!$B$4:$B$994,E31),IF(G31="Wn-Ma",SUMIFS(ZOiS!$G$4:$G$994,ZOiS!$B$4:$B$994,E31)-SUMIFS(ZOiS!$H$4:$H$994,ZOiS!$B$4:$B$994,E31),IF(G31="Ma-Wn",SUMIFS(ZOiS!$H$4:$H$994,ZOiS!$B$4:$B$994,E31)-SUMIFS(ZOiS!$G$4:$G$994,ZOiS!$B$4:$B$994,E31),SUMIFS(ZOiS!$H$4:$H$994,ZOiS!$B$4:$B$994,E31)))),"")</f>
        <v/>
      </c>
      <c r="L31" s="150" t="str">
        <f>IF(K31&lt;&gt;"",IF(K31="Wn",SUMIFS(ZOiS!$E$4:$E$994,ZOiS!$B$4:$B$994,I31),IF(K31="Wn-Ma",SUMIFS(ZOiS!$E$4:$E$994,ZOiS!$B$4:$B$994,I31)-SUMIFS(ZOiS!$F$4:$F$994,ZOiS!$B$4:$B$994,I31),IF(K31="Ma-Wn",SUMIFS(ZOiS!$F$4:$F$994,ZOiS!$B$4:$B$994,I31)-SUMIFS(ZOiS!$E$4:$E$994,ZOiS!$B$4:$B$994,I31),SUMIFS(ZOiS!$F$4:$F$994,ZOiS!$B$4:$B$994,I31)))),"")</f>
        <v/>
      </c>
    </row>
    <row r="32" spans="4:49" x14ac:dyDescent="0.2">
      <c r="D32" s="150" t="str">
        <f>IF(C32&lt;&gt;"",IF(C32="Wn",SUMIFS(ZOiS!$G$4:$G$994,ZOiS!$B$4:$B$994,A32),IF(C32="Wn-Ma",SUMIFS(ZOiS!$G$4:$G$994,ZOiS!$B$4:$B$994,A32)-SUMIFS(ZOiS!$H$4:$H$994,ZOiS!$B$4:$B$994,A32),IF(C32="Ma-Wn",SUMIFS(ZOiS!$H$4:$H$994,ZOiS!$B$4:$B$994,A32)-SUMIFS(ZOiS!$G$4:$G$994,ZOiS!$B$4:$B$994,A32),SUMIFS(ZOiS!$H$4:$H$994,ZOiS!$B$4:$B$994,A32)))),"")</f>
        <v/>
      </c>
      <c r="H32" s="150" t="str">
        <f>IF(G32&lt;&gt;"",IF(G32="Wn",SUMIFS(ZOiS!$G$4:$G$994,ZOiS!$B$4:$B$994,E32),IF(G32="Wn-Ma",SUMIFS(ZOiS!$G$4:$G$994,ZOiS!$B$4:$B$994,E32)-SUMIFS(ZOiS!$H$4:$H$994,ZOiS!$B$4:$B$994,E32),IF(G32="Ma-Wn",SUMIFS(ZOiS!$H$4:$H$994,ZOiS!$B$4:$B$994,E32)-SUMIFS(ZOiS!$G$4:$G$994,ZOiS!$B$4:$B$994,E32),SUMIFS(ZOiS!$H$4:$H$994,ZOiS!$B$4:$B$994,E32)))),"")</f>
        <v/>
      </c>
      <c r="L32" s="150" t="str">
        <f>IF(K32&lt;&gt;"",IF(K32="Wn",SUMIFS(ZOiS!$E$4:$E$994,ZOiS!$B$4:$B$994,I32),IF(K32="Wn-Ma",SUMIFS(ZOiS!$E$4:$E$994,ZOiS!$B$4:$B$994,I32)-SUMIFS(ZOiS!$F$4:$F$994,ZOiS!$B$4:$B$994,I32),IF(K32="Ma-Wn",SUMIFS(ZOiS!$F$4:$F$994,ZOiS!$B$4:$B$994,I32)-SUMIFS(ZOiS!$E$4:$E$994,ZOiS!$B$4:$B$994,I32),SUMIFS(ZOiS!$F$4:$F$994,ZOiS!$B$4:$B$994,I32)))),"")</f>
        <v/>
      </c>
    </row>
    <row r="33" spans="4:12" x14ac:dyDescent="0.2">
      <c r="D33" s="150" t="str">
        <f>IF(C33&lt;&gt;"",IF(C33="Wn",SUMIFS(ZOiS!$G$4:$G$994,ZOiS!$B$4:$B$994,A33),IF(C33="Wn-Ma",SUMIFS(ZOiS!$G$4:$G$994,ZOiS!$B$4:$B$994,A33)-SUMIFS(ZOiS!$H$4:$H$994,ZOiS!$B$4:$B$994,A33),IF(C33="Ma-Wn",SUMIFS(ZOiS!$H$4:$H$994,ZOiS!$B$4:$B$994,A33)-SUMIFS(ZOiS!$G$4:$G$994,ZOiS!$B$4:$B$994,A33),SUMIFS(ZOiS!$H$4:$H$994,ZOiS!$B$4:$B$994,A33)))),"")</f>
        <v/>
      </c>
      <c r="H33" s="150" t="str">
        <f>IF(G33&lt;&gt;"",IF(G33="Wn",SUMIFS(ZOiS!$G$4:$G$994,ZOiS!$B$4:$B$994,E33),IF(G33="Wn-Ma",SUMIFS(ZOiS!$G$4:$G$994,ZOiS!$B$4:$B$994,E33)-SUMIFS(ZOiS!$H$4:$H$994,ZOiS!$B$4:$B$994,E33),IF(G33="Ma-Wn",SUMIFS(ZOiS!$H$4:$H$994,ZOiS!$B$4:$B$994,E33)-SUMIFS(ZOiS!$G$4:$G$994,ZOiS!$B$4:$B$994,E33),SUMIFS(ZOiS!$H$4:$H$994,ZOiS!$B$4:$B$994,E33)))),"")</f>
        <v/>
      </c>
      <c r="L33" s="150" t="str">
        <f>IF(K33&lt;&gt;"",IF(K33="Wn",SUMIFS(ZOiS!$E$4:$E$994,ZOiS!$B$4:$B$994,I33),IF(K33="Wn-Ma",SUMIFS(ZOiS!$E$4:$E$994,ZOiS!$B$4:$B$994,I33)-SUMIFS(ZOiS!$F$4:$F$994,ZOiS!$B$4:$B$994,I33),IF(K33="Ma-Wn",SUMIFS(ZOiS!$F$4:$F$994,ZOiS!$B$4:$B$994,I33)-SUMIFS(ZOiS!$E$4:$E$994,ZOiS!$B$4:$B$994,I33),SUMIFS(ZOiS!$F$4:$F$994,ZOiS!$B$4:$B$994,I33)))),"")</f>
        <v/>
      </c>
    </row>
    <row r="34" spans="4:12" x14ac:dyDescent="0.2">
      <c r="D34" s="150" t="str">
        <f>IF(C34&lt;&gt;"",IF(C34="Wn",SUMIFS(ZOiS!$G$4:$G$994,ZOiS!$B$4:$B$994,A34),IF(C34="Wn-Ma",SUMIFS(ZOiS!$G$4:$G$994,ZOiS!$B$4:$B$994,A34)-SUMIFS(ZOiS!$H$4:$H$994,ZOiS!$B$4:$B$994,A34),IF(C34="Ma-Wn",SUMIFS(ZOiS!$H$4:$H$994,ZOiS!$B$4:$B$994,A34)-SUMIFS(ZOiS!$G$4:$G$994,ZOiS!$B$4:$B$994,A34),SUMIFS(ZOiS!$H$4:$H$994,ZOiS!$B$4:$B$994,A34)))),"")</f>
        <v/>
      </c>
      <c r="H34" s="150" t="str">
        <f>IF(G34&lt;&gt;"",IF(G34="Wn",SUMIFS(ZOiS!$G$4:$G$994,ZOiS!$B$4:$B$994,E34),IF(G34="Wn-Ma",SUMIFS(ZOiS!$G$4:$G$994,ZOiS!$B$4:$B$994,E34)-SUMIFS(ZOiS!$H$4:$H$994,ZOiS!$B$4:$B$994,E34),IF(G34="Ma-Wn",SUMIFS(ZOiS!$H$4:$H$994,ZOiS!$B$4:$B$994,E34)-SUMIFS(ZOiS!$G$4:$G$994,ZOiS!$B$4:$B$994,E34),SUMIFS(ZOiS!$H$4:$H$994,ZOiS!$B$4:$B$994,E34)))),"")</f>
        <v/>
      </c>
      <c r="L34" s="150" t="str">
        <f>IF(K34&lt;&gt;"",IF(K34="Wn",SUMIFS(ZOiS!$E$4:$E$994,ZOiS!$B$4:$B$994,I34),IF(K34="Wn-Ma",SUMIFS(ZOiS!$E$4:$E$994,ZOiS!$B$4:$B$994,I34)-SUMIFS(ZOiS!$F$4:$F$994,ZOiS!$B$4:$B$994,I34),IF(K34="Ma-Wn",SUMIFS(ZOiS!$F$4:$F$994,ZOiS!$B$4:$B$994,I34)-SUMIFS(ZOiS!$E$4:$E$994,ZOiS!$B$4:$B$994,I34),SUMIFS(ZOiS!$F$4:$F$994,ZOiS!$B$4:$B$994,I34)))),"")</f>
        <v/>
      </c>
    </row>
    <row r="35" spans="4:12" x14ac:dyDescent="0.2">
      <c r="D35" s="150" t="str">
        <f>IF(C35&lt;&gt;"",IF(C35="Wn",SUMIFS(ZOiS!$G$4:$G$994,ZOiS!$B$4:$B$994,A35),IF(C35="Wn-Ma",SUMIFS(ZOiS!$G$4:$G$994,ZOiS!$B$4:$B$994,A35)-SUMIFS(ZOiS!$H$4:$H$994,ZOiS!$B$4:$B$994,A35),IF(C35="Ma-Wn",SUMIFS(ZOiS!$H$4:$H$994,ZOiS!$B$4:$B$994,A35)-SUMIFS(ZOiS!$G$4:$G$994,ZOiS!$B$4:$B$994,A35),SUMIFS(ZOiS!$H$4:$H$994,ZOiS!$B$4:$B$994,A35)))),"")</f>
        <v/>
      </c>
      <c r="H35" s="150" t="str">
        <f>IF(G35&lt;&gt;"",IF(G35="Wn",SUMIFS(ZOiS!$G$4:$G$994,ZOiS!$B$4:$B$994,E35),IF(G35="Wn-Ma",SUMIFS(ZOiS!$G$4:$G$994,ZOiS!$B$4:$B$994,E35)-SUMIFS(ZOiS!$H$4:$H$994,ZOiS!$B$4:$B$994,E35),IF(G35="Ma-Wn",SUMIFS(ZOiS!$H$4:$H$994,ZOiS!$B$4:$B$994,E35)-SUMIFS(ZOiS!$G$4:$G$994,ZOiS!$B$4:$B$994,E35),SUMIFS(ZOiS!$H$4:$H$994,ZOiS!$B$4:$B$994,E35)))),"")</f>
        <v/>
      </c>
      <c r="L35" s="150" t="str">
        <f>IF(K35&lt;&gt;"",IF(K35="Wn",SUMIFS(ZOiS!$E$4:$E$994,ZOiS!$B$4:$B$994,I35),IF(K35="Wn-Ma",SUMIFS(ZOiS!$E$4:$E$994,ZOiS!$B$4:$B$994,I35)-SUMIFS(ZOiS!$F$4:$F$994,ZOiS!$B$4:$B$994,I35),IF(K35="Ma-Wn",SUMIFS(ZOiS!$F$4:$F$994,ZOiS!$B$4:$B$994,I35)-SUMIFS(ZOiS!$E$4:$E$994,ZOiS!$B$4:$B$994,I35),SUMIFS(ZOiS!$F$4:$F$994,ZOiS!$B$4:$B$994,I35)))),"")</f>
        <v/>
      </c>
    </row>
    <row r="36" spans="4:12" x14ac:dyDescent="0.2">
      <c r="D36" s="150" t="str">
        <f>IF(C36&lt;&gt;"",IF(C36="Wn",SUMIFS(ZOiS!$G$4:$G$994,ZOiS!$B$4:$B$994,A36),IF(C36="Wn-Ma",SUMIFS(ZOiS!$G$4:$G$994,ZOiS!$B$4:$B$994,A36)-SUMIFS(ZOiS!$H$4:$H$994,ZOiS!$B$4:$B$994,A36),IF(C36="Ma-Wn",SUMIFS(ZOiS!$H$4:$H$994,ZOiS!$B$4:$B$994,A36)-SUMIFS(ZOiS!$G$4:$G$994,ZOiS!$B$4:$B$994,A36),SUMIFS(ZOiS!$H$4:$H$994,ZOiS!$B$4:$B$994,A36)))),"")</f>
        <v/>
      </c>
      <c r="H36" s="150" t="str">
        <f>IF(G36&lt;&gt;"",IF(G36="Wn",SUMIFS(ZOiS!$G$4:$G$994,ZOiS!$B$4:$B$994,E36),IF(G36="Wn-Ma",SUMIFS(ZOiS!$G$4:$G$994,ZOiS!$B$4:$B$994,E36)-SUMIFS(ZOiS!$H$4:$H$994,ZOiS!$B$4:$B$994,E36),IF(G36="Ma-Wn",SUMIFS(ZOiS!$H$4:$H$994,ZOiS!$B$4:$B$994,E36)-SUMIFS(ZOiS!$G$4:$G$994,ZOiS!$B$4:$B$994,E36),SUMIFS(ZOiS!$H$4:$H$994,ZOiS!$B$4:$B$994,E36)))),"")</f>
        <v/>
      </c>
      <c r="L36" s="150" t="str">
        <f>IF(K36&lt;&gt;"",IF(K36="Wn",SUMIFS(ZOiS!$E$4:$E$994,ZOiS!$B$4:$B$994,I36),IF(K36="Wn-Ma",SUMIFS(ZOiS!$E$4:$E$994,ZOiS!$B$4:$B$994,I36)-SUMIFS(ZOiS!$F$4:$F$994,ZOiS!$B$4:$B$994,I36),IF(K36="Ma-Wn",SUMIFS(ZOiS!$F$4:$F$994,ZOiS!$B$4:$B$994,I36)-SUMIFS(ZOiS!$E$4:$E$994,ZOiS!$B$4:$B$994,I36),SUMIFS(ZOiS!$F$4:$F$994,ZOiS!$B$4:$B$994,I36)))),"")</f>
        <v/>
      </c>
    </row>
    <row r="37" spans="4:12" x14ac:dyDescent="0.2">
      <c r="D37" s="150" t="str">
        <f>IF(C37&lt;&gt;"",IF(C37="Wn",SUMIFS(ZOiS!$G$4:$G$994,ZOiS!$B$4:$B$994,A37),IF(C37="Wn-Ma",SUMIFS(ZOiS!$G$4:$G$994,ZOiS!$B$4:$B$994,A37)-SUMIFS(ZOiS!$H$4:$H$994,ZOiS!$B$4:$B$994,A37),IF(C37="Ma-Wn",SUMIFS(ZOiS!$H$4:$H$994,ZOiS!$B$4:$B$994,A37)-SUMIFS(ZOiS!$G$4:$G$994,ZOiS!$B$4:$B$994,A37),SUMIFS(ZOiS!$H$4:$H$994,ZOiS!$B$4:$B$994,A37)))),"")</f>
        <v/>
      </c>
      <c r="H37" s="150" t="str">
        <f>IF(G37&lt;&gt;"",IF(G37="Wn",SUMIFS(ZOiS!$G$4:$G$994,ZOiS!$B$4:$B$994,E37),IF(G37="Wn-Ma",SUMIFS(ZOiS!$G$4:$G$994,ZOiS!$B$4:$B$994,E37)-SUMIFS(ZOiS!$H$4:$H$994,ZOiS!$B$4:$B$994,E37),IF(G37="Ma-Wn",SUMIFS(ZOiS!$H$4:$H$994,ZOiS!$B$4:$B$994,E37)-SUMIFS(ZOiS!$G$4:$G$994,ZOiS!$B$4:$B$994,E37),SUMIFS(ZOiS!$H$4:$H$994,ZOiS!$B$4:$B$994,E37)))),"")</f>
        <v/>
      </c>
      <c r="L37" s="150" t="str">
        <f>IF(K37&lt;&gt;"",IF(K37="Wn",SUMIFS(ZOiS!$E$4:$E$994,ZOiS!$B$4:$B$994,I37),IF(K37="Wn-Ma",SUMIFS(ZOiS!$E$4:$E$994,ZOiS!$B$4:$B$994,I37)-SUMIFS(ZOiS!$F$4:$F$994,ZOiS!$B$4:$B$994,I37),IF(K37="Ma-Wn",SUMIFS(ZOiS!$F$4:$F$994,ZOiS!$B$4:$B$994,I37)-SUMIFS(ZOiS!$E$4:$E$994,ZOiS!$B$4:$B$994,I37),SUMIFS(ZOiS!$F$4:$F$994,ZOiS!$B$4:$B$994,I37)))),"")</f>
        <v/>
      </c>
    </row>
    <row r="38" spans="4:12" x14ac:dyDescent="0.2">
      <c r="D38" s="150" t="str">
        <f>IF(C38&lt;&gt;"",IF(C38="Wn",SUMIFS(ZOiS!$G$4:$G$994,ZOiS!$B$4:$B$994,A38),IF(C38="Wn-Ma",SUMIFS(ZOiS!$G$4:$G$994,ZOiS!$B$4:$B$994,A38)-SUMIFS(ZOiS!$H$4:$H$994,ZOiS!$B$4:$B$994,A38),IF(C38="Ma-Wn",SUMIFS(ZOiS!$H$4:$H$994,ZOiS!$B$4:$B$994,A38)-SUMIFS(ZOiS!$G$4:$G$994,ZOiS!$B$4:$B$994,A38),SUMIFS(ZOiS!$H$4:$H$994,ZOiS!$B$4:$B$994,A38)))),"")</f>
        <v/>
      </c>
      <c r="H38" s="150" t="str">
        <f>IF(G38&lt;&gt;"",IF(G38="Wn",SUMIFS(ZOiS!$G$4:$G$994,ZOiS!$B$4:$B$994,E38),IF(G38="Wn-Ma",SUMIFS(ZOiS!$G$4:$G$994,ZOiS!$B$4:$B$994,E38)-SUMIFS(ZOiS!$H$4:$H$994,ZOiS!$B$4:$B$994,E38),IF(G38="Ma-Wn",SUMIFS(ZOiS!$H$4:$H$994,ZOiS!$B$4:$B$994,E38)-SUMIFS(ZOiS!$G$4:$G$994,ZOiS!$B$4:$B$994,E38),SUMIFS(ZOiS!$H$4:$H$994,ZOiS!$B$4:$B$994,E38)))),"")</f>
        <v/>
      </c>
      <c r="L38" s="150" t="str">
        <f>IF(K38&lt;&gt;"",IF(K38="Wn",SUMIFS(ZOiS!$E$4:$E$994,ZOiS!$B$4:$B$994,I38),IF(K38="Wn-Ma",SUMIFS(ZOiS!$E$4:$E$994,ZOiS!$B$4:$B$994,I38)-SUMIFS(ZOiS!$F$4:$F$994,ZOiS!$B$4:$B$994,I38),IF(K38="Ma-Wn",SUMIFS(ZOiS!$F$4:$F$994,ZOiS!$B$4:$B$994,I38)-SUMIFS(ZOiS!$E$4:$E$994,ZOiS!$B$4:$B$994,I38),SUMIFS(ZOiS!$F$4:$F$994,ZOiS!$B$4:$B$994,I38)))),"")</f>
        <v/>
      </c>
    </row>
    <row r="39" spans="4:12" x14ac:dyDescent="0.2">
      <c r="D39" s="150" t="str">
        <f>IF(C39&lt;&gt;"",IF(C39="Wn",SUMIFS(ZOiS!$G$4:$G$994,ZOiS!$B$4:$B$994,A39),IF(C39="Wn-Ma",SUMIFS(ZOiS!$G$4:$G$994,ZOiS!$B$4:$B$994,A39)-SUMIFS(ZOiS!$H$4:$H$994,ZOiS!$B$4:$B$994,A39),IF(C39="Ma-Wn",SUMIFS(ZOiS!$H$4:$H$994,ZOiS!$B$4:$B$994,A39)-SUMIFS(ZOiS!$G$4:$G$994,ZOiS!$B$4:$B$994,A39),SUMIFS(ZOiS!$H$4:$H$994,ZOiS!$B$4:$B$994,A39)))),"")</f>
        <v/>
      </c>
      <c r="H39" s="150" t="str">
        <f>IF(G39&lt;&gt;"",IF(G39="Wn",SUMIFS(ZOiS!$G$4:$G$994,ZOiS!$B$4:$B$994,E39),IF(G39="Wn-Ma",SUMIFS(ZOiS!$G$4:$G$994,ZOiS!$B$4:$B$994,E39)-SUMIFS(ZOiS!$H$4:$H$994,ZOiS!$B$4:$B$994,E39),IF(G39="Ma-Wn",SUMIFS(ZOiS!$H$4:$H$994,ZOiS!$B$4:$B$994,E39)-SUMIFS(ZOiS!$G$4:$G$994,ZOiS!$B$4:$B$994,E39),SUMIFS(ZOiS!$H$4:$H$994,ZOiS!$B$4:$B$994,E39)))),"")</f>
        <v/>
      </c>
      <c r="L39" s="150" t="str">
        <f>IF(K39&lt;&gt;"",IF(K39="Wn",SUMIFS(ZOiS!$E$4:$E$994,ZOiS!$B$4:$B$994,I39),IF(K39="Wn-Ma",SUMIFS(ZOiS!$E$4:$E$994,ZOiS!$B$4:$B$994,I39)-SUMIFS(ZOiS!$F$4:$F$994,ZOiS!$B$4:$B$994,I39),IF(K39="Ma-Wn",SUMIFS(ZOiS!$F$4:$F$994,ZOiS!$B$4:$B$994,I39)-SUMIFS(ZOiS!$E$4:$E$994,ZOiS!$B$4:$B$994,I39),SUMIFS(ZOiS!$F$4:$F$994,ZOiS!$B$4:$B$994,I39)))),"")</f>
        <v/>
      </c>
    </row>
    <row r="40" spans="4:12" x14ac:dyDescent="0.2">
      <c r="D40" s="150" t="str">
        <f>IF(C40&lt;&gt;"",IF(C40="Wn",SUMIFS(ZOiS!$G$4:$G$994,ZOiS!$B$4:$B$994,A40),IF(C40="Wn-Ma",SUMIFS(ZOiS!$G$4:$G$994,ZOiS!$B$4:$B$994,A40)-SUMIFS(ZOiS!$H$4:$H$994,ZOiS!$B$4:$B$994,A40),IF(C40="Ma-Wn",SUMIFS(ZOiS!$H$4:$H$994,ZOiS!$B$4:$B$994,A40)-SUMIFS(ZOiS!$G$4:$G$994,ZOiS!$B$4:$B$994,A40),SUMIFS(ZOiS!$H$4:$H$994,ZOiS!$B$4:$B$994,A40)))),"")</f>
        <v/>
      </c>
      <c r="H40" s="150" t="str">
        <f>IF(G40&lt;&gt;"",IF(G40="Wn",SUMIFS(ZOiS!$G$4:$G$994,ZOiS!$B$4:$B$994,E40),IF(G40="Wn-Ma",SUMIFS(ZOiS!$G$4:$G$994,ZOiS!$B$4:$B$994,E40)-SUMIFS(ZOiS!$H$4:$H$994,ZOiS!$B$4:$B$994,E40),IF(G40="Ma-Wn",SUMIFS(ZOiS!$H$4:$H$994,ZOiS!$B$4:$B$994,E40)-SUMIFS(ZOiS!$G$4:$G$994,ZOiS!$B$4:$B$994,E40),SUMIFS(ZOiS!$H$4:$H$994,ZOiS!$B$4:$B$994,E40)))),"")</f>
        <v/>
      </c>
      <c r="L40" s="150" t="str">
        <f>IF(K40&lt;&gt;"",IF(K40="Wn",SUMIFS(ZOiS!$E$4:$E$994,ZOiS!$B$4:$B$994,I40),IF(K40="Wn-Ma",SUMIFS(ZOiS!$E$4:$E$994,ZOiS!$B$4:$B$994,I40)-SUMIFS(ZOiS!$F$4:$F$994,ZOiS!$B$4:$B$994,I40),IF(K40="Ma-Wn",SUMIFS(ZOiS!$F$4:$F$994,ZOiS!$B$4:$B$994,I40)-SUMIFS(ZOiS!$E$4:$E$994,ZOiS!$B$4:$B$994,I40),SUMIFS(ZOiS!$F$4:$F$994,ZOiS!$B$4:$B$994,I40)))),"")</f>
        <v/>
      </c>
    </row>
    <row r="41" spans="4:12" x14ac:dyDescent="0.2">
      <c r="D41" s="150" t="str">
        <f>IF(C41&lt;&gt;"",IF(C41="Wn",SUMIFS(ZOiS!$G$4:$G$994,ZOiS!$B$4:$B$994,A41),IF(C41="Wn-Ma",SUMIFS(ZOiS!$G$4:$G$994,ZOiS!$B$4:$B$994,A41)-SUMIFS(ZOiS!$H$4:$H$994,ZOiS!$B$4:$B$994,A41),IF(C41="Ma-Wn",SUMIFS(ZOiS!$H$4:$H$994,ZOiS!$B$4:$B$994,A41)-SUMIFS(ZOiS!$G$4:$G$994,ZOiS!$B$4:$B$994,A41),SUMIFS(ZOiS!$H$4:$H$994,ZOiS!$B$4:$B$994,A41)))),"")</f>
        <v/>
      </c>
      <c r="H41" s="150" t="str">
        <f>IF(G41&lt;&gt;"",IF(G41="Wn",SUMIFS(ZOiS!$G$4:$G$994,ZOiS!$B$4:$B$994,E41),IF(G41="Wn-Ma",SUMIFS(ZOiS!$G$4:$G$994,ZOiS!$B$4:$B$994,E41)-SUMIFS(ZOiS!$H$4:$H$994,ZOiS!$B$4:$B$994,E41),IF(G41="Ma-Wn",SUMIFS(ZOiS!$H$4:$H$994,ZOiS!$B$4:$B$994,E41)-SUMIFS(ZOiS!$G$4:$G$994,ZOiS!$B$4:$B$994,E41),SUMIFS(ZOiS!$H$4:$H$994,ZOiS!$B$4:$B$994,E41)))),"")</f>
        <v/>
      </c>
      <c r="L41" s="150" t="str">
        <f>IF(K41&lt;&gt;"",IF(K41="Wn",SUMIFS(ZOiS!$E$4:$E$994,ZOiS!$B$4:$B$994,I41),IF(K41="Wn-Ma",SUMIFS(ZOiS!$E$4:$E$994,ZOiS!$B$4:$B$994,I41)-SUMIFS(ZOiS!$F$4:$F$994,ZOiS!$B$4:$B$994,I41),IF(K41="Ma-Wn",SUMIFS(ZOiS!$F$4:$F$994,ZOiS!$B$4:$B$994,I41)-SUMIFS(ZOiS!$E$4:$E$994,ZOiS!$B$4:$B$994,I41),SUMIFS(ZOiS!$F$4:$F$994,ZOiS!$B$4:$B$994,I41)))),"")</f>
        <v/>
      </c>
    </row>
    <row r="42" spans="4:12" x14ac:dyDescent="0.2">
      <c r="D42" s="150" t="str">
        <f>IF(C42&lt;&gt;"",IF(C42="Wn",SUMIFS(ZOiS!$G$4:$G$994,ZOiS!$B$4:$B$994,A42),IF(C42="Wn-Ma",SUMIFS(ZOiS!$G$4:$G$994,ZOiS!$B$4:$B$994,A42)-SUMIFS(ZOiS!$H$4:$H$994,ZOiS!$B$4:$B$994,A42),IF(C42="Ma-Wn",SUMIFS(ZOiS!$H$4:$H$994,ZOiS!$B$4:$B$994,A42)-SUMIFS(ZOiS!$G$4:$G$994,ZOiS!$B$4:$B$994,A42),SUMIFS(ZOiS!$H$4:$H$994,ZOiS!$B$4:$B$994,A42)))),"")</f>
        <v/>
      </c>
      <c r="H42" s="150" t="str">
        <f>IF(G42&lt;&gt;"",IF(G42="Wn",SUMIFS(ZOiS!$G$4:$G$994,ZOiS!$B$4:$B$994,E42),IF(G42="Wn-Ma",SUMIFS(ZOiS!$G$4:$G$994,ZOiS!$B$4:$B$994,E42)-SUMIFS(ZOiS!$H$4:$H$994,ZOiS!$B$4:$B$994,E42),IF(G42="Ma-Wn",SUMIFS(ZOiS!$H$4:$H$994,ZOiS!$B$4:$B$994,E42)-SUMIFS(ZOiS!$G$4:$G$994,ZOiS!$B$4:$B$994,E42),SUMIFS(ZOiS!$H$4:$H$994,ZOiS!$B$4:$B$994,E42)))),"")</f>
        <v/>
      </c>
      <c r="L42" s="150" t="str">
        <f>IF(K42&lt;&gt;"",IF(K42="Wn",SUMIFS(ZOiS!$E$4:$E$994,ZOiS!$B$4:$B$994,I42),IF(K42="Wn-Ma",SUMIFS(ZOiS!$E$4:$E$994,ZOiS!$B$4:$B$994,I42)-SUMIFS(ZOiS!$F$4:$F$994,ZOiS!$B$4:$B$994,I42),IF(K42="Ma-Wn",SUMIFS(ZOiS!$F$4:$F$994,ZOiS!$B$4:$B$994,I42)-SUMIFS(ZOiS!$E$4:$E$994,ZOiS!$B$4:$B$994,I42),SUMIFS(ZOiS!$F$4:$F$994,ZOiS!$B$4:$B$994,I42)))),"")</f>
        <v/>
      </c>
    </row>
    <row r="43" spans="4:12" x14ac:dyDescent="0.2">
      <c r="D43" s="150" t="str">
        <f>IF(C43&lt;&gt;"",IF(C43="Wn",SUMIFS(ZOiS!$G$4:$G$994,ZOiS!$B$4:$B$994,A43),IF(C43="Wn-Ma",SUMIFS(ZOiS!$G$4:$G$994,ZOiS!$B$4:$B$994,A43)-SUMIFS(ZOiS!$H$4:$H$994,ZOiS!$B$4:$B$994,A43),IF(C43="Ma-Wn",SUMIFS(ZOiS!$H$4:$H$994,ZOiS!$B$4:$B$994,A43)-SUMIFS(ZOiS!$G$4:$G$994,ZOiS!$B$4:$B$994,A43),SUMIFS(ZOiS!$H$4:$H$994,ZOiS!$B$4:$B$994,A43)))),"")</f>
        <v/>
      </c>
      <c r="H43" s="150" t="str">
        <f>IF(G43&lt;&gt;"",IF(G43="Wn",SUMIFS(ZOiS!$G$4:$G$994,ZOiS!$B$4:$B$994,E43),IF(G43="Wn-Ma",SUMIFS(ZOiS!$G$4:$G$994,ZOiS!$B$4:$B$994,E43)-SUMIFS(ZOiS!$H$4:$H$994,ZOiS!$B$4:$B$994,E43),IF(G43="Ma-Wn",SUMIFS(ZOiS!$H$4:$H$994,ZOiS!$B$4:$B$994,E43)-SUMIFS(ZOiS!$G$4:$G$994,ZOiS!$B$4:$B$994,E43),SUMIFS(ZOiS!$H$4:$H$994,ZOiS!$B$4:$B$994,E43)))),"")</f>
        <v/>
      </c>
      <c r="L43" s="150" t="str">
        <f>IF(K43&lt;&gt;"",IF(K43="Wn",SUMIFS(ZOiS!$E$4:$E$994,ZOiS!$B$4:$B$994,I43),IF(K43="Wn-Ma",SUMIFS(ZOiS!$E$4:$E$994,ZOiS!$B$4:$B$994,I43)-SUMIFS(ZOiS!$F$4:$F$994,ZOiS!$B$4:$B$994,I43),IF(K43="Ma-Wn",SUMIFS(ZOiS!$F$4:$F$994,ZOiS!$B$4:$B$994,I43)-SUMIFS(ZOiS!$E$4:$E$994,ZOiS!$B$4:$B$994,I43),SUMIFS(ZOiS!$F$4:$F$994,ZOiS!$B$4:$B$994,I43)))),"")</f>
        <v/>
      </c>
    </row>
    <row r="44" spans="4:12" x14ac:dyDescent="0.2">
      <c r="D44" s="150" t="str">
        <f>IF(C44&lt;&gt;"",IF(C44="Wn",SUMIFS(ZOiS!$G$4:$G$994,ZOiS!$B$4:$B$994,A44),IF(C44="Wn-Ma",SUMIFS(ZOiS!$G$4:$G$994,ZOiS!$B$4:$B$994,A44)-SUMIFS(ZOiS!$H$4:$H$994,ZOiS!$B$4:$B$994,A44),IF(C44="Ma-Wn",SUMIFS(ZOiS!$H$4:$H$994,ZOiS!$B$4:$B$994,A44)-SUMIFS(ZOiS!$G$4:$G$994,ZOiS!$B$4:$B$994,A44),SUMIFS(ZOiS!$H$4:$H$994,ZOiS!$B$4:$B$994,A44)))),"")</f>
        <v/>
      </c>
      <c r="H44" s="150" t="str">
        <f>IF(G44&lt;&gt;"",IF(G44="Wn",SUMIFS(ZOiS!$G$4:$G$994,ZOiS!$B$4:$B$994,E44),IF(G44="Wn-Ma",SUMIFS(ZOiS!$G$4:$G$994,ZOiS!$B$4:$B$994,E44)-SUMIFS(ZOiS!$H$4:$H$994,ZOiS!$B$4:$B$994,E44),IF(G44="Ma-Wn",SUMIFS(ZOiS!$H$4:$H$994,ZOiS!$B$4:$B$994,E44)-SUMIFS(ZOiS!$G$4:$G$994,ZOiS!$B$4:$B$994,E44),SUMIFS(ZOiS!$H$4:$H$994,ZOiS!$B$4:$B$994,E44)))),"")</f>
        <v/>
      </c>
      <c r="L44" s="150" t="str">
        <f>IF(K44&lt;&gt;"",IF(K44="Wn",SUMIFS(ZOiS!$E$4:$E$994,ZOiS!$B$4:$B$994,I44),IF(K44="Wn-Ma",SUMIFS(ZOiS!$E$4:$E$994,ZOiS!$B$4:$B$994,I44)-SUMIFS(ZOiS!$F$4:$F$994,ZOiS!$B$4:$B$994,I44),IF(K44="Ma-Wn",SUMIFS(ZOiS!$F$4:$F$994,ZOiS!$B$4:$B$994,I44)-SUMIFS(ZOiS!$E$4:$E$994,ZOiS!$B$4:$B$994,I44),SUMIFS(ZOiS!$F$4:$F$994,ZOiS!$B$4:$B$994,I44)))),"")</f>
        <v/>
      </c>
    </row>
    <row r="45" spans="4:12" x14ac:dyDescent="0.2">
      <c r="D45" s="150" t="str">
        <f>IF(C45&lt;&gt;"",IF(C45="Wn",SUMIFS(ZOiS!$G$4:$G$994,ZOiS!$B$4:$B$994,A45),IF(C45="Wn-Ma",SUMIFS(ZOiS!$G$4:$G$994,ZOiS!$B$4:$B$994,A45)-SUMIFS(ZOiS!$H$4:$H$994,ZOiS!$B$4:$B$994,A45),IF(C45="Ma-Wn",SUMIFS(ZOiS!$H$4:$H$994,ZOiS!$B$4:$B$994,A45)-SUMIFS(ZOiS!$G$4:$G$994,ZOiS!$B$4:$B$994,A45),SUMIFS(ZOiS!$H$4:$H$994,ZOiS!$B$4:$B$994,A45)))),"")</f>
        <v/>
      </c>
      <c r="H45" s="150" t="str">
        <f>IF(G45&lt;&gt;"",IF(G45="Wn",SUMIFS(ZOiS!$G$4:$G$994,ZOiS!$B$4:$B$994,E45),IF(G45="Wn-Ma",SUMIFS(ZOiS!$G$4:$G$994,ZOiS!$B$4:$B$994,E45)-SUMIFS(ZOiS!$H$4:$H$994,ZOiS!$B$4:$B$994,E45),IF(G45="Ma-Wn",SUMIFS(ZOiS!$H$4:$H$994,ZOiS!$B$4:$B$994,E45)-SUMIFS(ZOiS!$G$4:$G$994,ZOiS!$B$4:$B$994,E45),SUMIFS(ZOiS!$H$4:$H$994,ZOiS!$B$4:$B$994,E45)))),"")</f>
        <v/>
      </c>
      <c r="L45" s="150" t="str">
        <f>IF(K45&lt;&gt;"",IF(K45="Wn",SUMIFS(ZOiS!$E$4:$E$994,ZOiS!$B$4:$B$994,I45),IF(K45="Wn-Ma",SUMIFS(ZOiS!$E$4:$E$994,ZOiS!$B$4:$B$994,I45)-SUMIFS(ZOiS!$F$4:$F$994,ZOiS!$B$4:$B$994,I45),IF(K45="Ma-Wn",SUMIFS(ZOiS!$F$4:$F$994,ZOiS!$B$4:$B$994,I45)-SUMIFS(ZOiS!$E$4:$E$994,ZOiS!$B$4:$B$994,I45),SUMIFS(ZOiS!$F$4:$F$994,ZOiS!$B$4:$B$994,I45)))),"")</f>
        <v/>
      </c>
    </row>
    <row r="46" spans="4:12" x14ac:dyDescent="0.2">
      <c r="D46" s="150" t="str">
        <f>IF(C46&lt;&gt;"",IF(C46="Wn",SUMIFS(ZOiS!$G$4:$G$994,ZOiS!$B$4:$B$994,A46),IF(C46="Wn-Ma",SUMIFS(ZOiS!$G$4:$G$994,ZOiS!$B$4:$B$994,A46)-SUMIFS(ZOiS!$H$4:$H$994,ZOiS!$B$4:$B$994,A46),IF(C46="Ma-Wn",SUMIFS(ZOiS!$H$4:$H$994,ZOiS!$B$4:$B$994,A46)-SUMIFS(ZOiS!$G$4:$G$994,ZOiS!$B$4:$B$994,A46),SUMIFS(ZOiS!$H$4:$H$994,ZOiS!$B$4:$B$994,A46)))),"")</f>
        <v/>
      </c>
      <c r="H46" s="150" t="str">
        <f>IF(G46&lt;&gt;"",IF(G46="Wn",SUMIFS(ZOiS!$G$4:$G$994,ZOiS!$B$4:$B$994,E46),IF(G46="Wn-Ma",SUMIFS(ZOiS!$G$4:$G$994,ZOiS!$B$4:$B$994,E46)-SUMIFS(ZOiS!$H$4:$H$994,ZOiS!$B$4:$B$994,E46),IF(G46="Ma-Wn",SUMIFS(ZOiS!$H$4:$H$994,ZOiS!$B$4:$B$994,E46)-SUMIFS(ZOiS!$G$4:$G$994,ZOiS!$B$4:$B$994,E46),SUMIFS(ZOiS!$H$4:$H$994,ZOiS!$B$4:$B$994,E46)))),"")</f>
        <v/>
      </c>
      <c r="L46" s="150" t="str">
        <f>IF(K46&lt;&gt;"",IF(K46="Wn",SUMIFS(ZOiS!$E$4:$E$994,ZOiS!$B$4:$B$994,I46),IF(K46="Wn-Ma",SUMIFS(ZOiS!$E$4:$E$994,ZOiS!$B$4:$B$994,I46)-SUMIFS(ZOiS!$F$4:$F$994,ZOiS!$B$4:$B$994,I46),IF(K46="Ma-Wn",SUMIFS(ZOiS!$F$4:$F$994,ZOiS!$B$4:$B$994,I46)-SUMIFS(ZOiS!$E$4:$E$994,ZOiS!$B$4:$B$994,I46),SUMIFS(ZOiS!$F$4:$F$994,ZOiS!$B$4:$B$994,I46)))),"")</f>
        <v/>
      </c>
    </row>
    <row r="47" spans="4:12" x14ac:dyDescent="0.2">
      <c r="D47" s="150" t="str">
        <f>IF(C47&lt;&gt;"",IF(C47="Wn",SUMIFS(ZOiS!$G$4:$G$994,ZOiS!$B$4:$B$994,A47),IF(C47="Wn-Ma",SUMIFS(ZOiS!$G$4:$G$994,ZOiS!$B$4:$B$994,A47)-SUMIFS(ZOiS!$H$4:$H$994,ZOiS!$B$4:$B$994,A47),IF(C47="Ma-Wn",SUMIFS(ZOiS!$H$4:$H$994,ZOiS!$B$4:$B$994,A47)-SUMIFS(ZOiS!$G$4:$G$994,ZOiS!$B$4:$B$994,A47),SUMIFS(ZOiS!$H$4:$H$994,ZOiS!$B$4:$B$994,A47)))),"")</f>
        <v/>
      </c>
      <c r="H47" s="150" t="str">
        <f>IF(G47&lt;&gt;"",IF(G47="Wn",SUMIFS(ZOiS!$G$4:$G$994,ZOiS!$B$4:$B$994,E47),IF(G47="Wn-Ma",SUMIFS(ZOiS!$G$4:$G$994,ZOiS!$B$4:$B$994,E47)-SUMIFS(ZOiS!$H$4:$H$994,ZOiS!$B$4:$B$994,E47),IF(G47="Ma-Wn",SUMIFS(ZOiS!$H$4:$H$994,ZOiS!$B$4:$B$994,E47)-SUMIFS(ZOiS!$G$4:$G$994,ZOiS!$B$4:$B$994,E47),SUMIFS(ZOiS!$H$4:$H$994,ZOiS!$B$4:$B$994,E47)))),"")</f>
        <v/>
      </c>
      <c r="L47" s="150" t="str">
        <f>IF(K47&lt;&gt;"",IF(K47="Wn",SUMIFS(ZOiS!$E$4:$E$994,ZOiS!$B$4:$B$994,I47),IF(K47="Wn-Ma",SUMIFS(ZOiS!$E$4:$E$994,ZOiS!$B$4:$B$994,I47)-SUMIFS(ZOiS!$F$4:$F$994,ZOiS!$B$4:$B$994,I47),IF(K47="Ma-Wn",SUMIFS(ZOiS!$F$4:$F$994,ZOiS!$B$4:$B$994,I47)-SUMIFS(ZOiS!$E$4:$E$994,ZOiS!$B$4:$B$994,I47),SUMIFS(ZOiS!$F$4:$F$994,ZOiS!$B$4:$B$994,I47)))),"")</f>
        <v/>
      </c>
    </row>
    <row r="48" spans="4:12" x14ac:dyDescent="0.2">
      <c r="D48" s="150" t="str">
        <f>IF(C48&lt;&gt;"",IF(C48="Wn",SUMIFS(ZOiS!$G$4:$G$994,ZOiS!$B$4:$B$994,A48),IF(C48="Wn-Ma",SUMIFS(ZOiS!$G$4:$G$994,ZOiS!$B$4:$B$994,A48)-SUMIFS(ZOiS!$H$4:$H$994,ZOiS!$B$4:$B$994,A48),IF(C48="Ma-Wn",SUMIFS(ZOiS!$H$4:$H$994,ZOiS!$B$4:$B$994,A48)-SUMIFS(ZOiS!$G$4:$G$994,ZOiS!$B$4:$B$994,A48),SUMIFS(ZOiS!$H$4:$H$994,ZOiS!$B$4:$B$994,A48)))),"")</f>
        <v/>
      </c>
      <c r="H48" s="150" t="str">
        <f>IF(G48&lt;&gt;"",IF(G48="Wn",SUMIFS(ZOiS!$G$4:$G$994,ZOiS!$B$4:$B$994,E48),IF(G48="Wn-Ma",SUMIFS(ZOiS!$G$4:$G$994,ZOiS!$B$4:$B$994,E48)-SUMIFS(ZOiS!$H$4:$H$994,ZOiS!$B$4:$B$994,E48),IF(G48="Ma-Wn",SUMIFS(ZOiS!$H$4:$H$994,ZOiS!$B$4:$B$994,E48)-SUMIFS(ZOiS!$G$4:$G$994,ZOiS!$B$4:$B$994,E48),SUMIFS(ZOiS!$H$4:$H$994,ZOiS!$B$4:$B$994,E48)))),"")</f>
        <v/>
      </c>
      <c r="L48" s="150" t="str">
        <f>IF(K48&lt;&gt;"",IF(K48="Wn",SUMIFS(ZOiS!$E$4:$E$994,ZOiS!$B$4:$B$994,I48),IF(K48="Wn-Ma",SUMIFS(ZOiS!$E$4:$E$994,ZOiS!$B$4:$B$994,I48)-SUMIFS(ZOiS!$F$4:$F$994,ZOiS!$B$4:$B$994,I48),IF(K48="Ma-Wn",SUMIFS(ZOiS!$F$4:$F$994,ZOiS!$B$4:$B$994,I48)-SUMIFS(ZOiS!$E$4:$E$994,ZOiS!$B$4:$B$994,I48),SUMIFS(ZOiS!$F$4:$F$994,ZOiS!$B$4:$B$994,I48)))),"")</f>
        <v/>
      </c>
    </row>
    <row r="49" spans="4:12" x14ac:dyDescent="0.2">
      <c r="D49" s="150" t="str">
        <f>IF(C49&lt;&gt;"",IF(C49="Wn",SUMIFS(ZOiS!$G$4:$G$994,ZOiS!$B$4:$B$994,A49),IF(C49="Wn-Ma",SUMIFS(ZOiS!$G$4:$G$994,ZOiS!$B$4:$B$994,A49)-SUMIFS(ZOiS!$H$4:$H$994,ZOiS!$B$4:$B$994,A49),IF(C49="Ma-Wn",SUMIFS(ZOiS!$H$4:$H$994,ZOiS!$B$4:$B$994,A49)-SUMIFS(ZOiS!$G$4:$G$994,ZOiS!$B$4:$B$994,A49),SUMIFS(ZOiS!$H$4:$H$994,ZOiS!$B$4:$B$994,A49)))),"")</f>
        <v/>
      </c>
      <c r="H49" s="150" t="str">
        <f>IF(G49&lt;&gt;"",IF(G49="Wn",SUMIFS(ZOiS!$G$4:$G$994,ZOiS!$B$4:$B$994,E49),IF(G49="Wn-Ma",SUMIFS(ZOiS!$G$4:$G$994,ZOiS!$B$4:$B$994,E49)-SUMIFS(ZOiS!$H$4:$H$994,ZOiS!$B$4:$B$994,E49),IF(G49="Ma-Wn",SUMIFS(ZOiS!$H$4:$H$994,ZOiS!$B$4:$B$994,E49)-SUMIFS(ZOiS!$G$4:$G$994,ZOiS!$B$4:$B$994,E49),SUMIFS(ZOiS!$H$4:$H$994,ZOiS!$B$4:$B$994,E49)))),"")</f>
        <v/>
      </c>
      <c r="L49" s="150" t="str">
        <f>IF(K49&lt;&gt;"",IF(K49="Wn",SUMIFS(ZOiS!$E$4:$E$994,ZOiS!$B$4:$B$994,I49),IF(K49="Wn-Ma",SUMIFS(ZOiS!$E$4:$E$994,ZOiS!$B$4:$B$994,I49)-SUMIFS(ZOiS!$F$4:$F$994,ZOiS!$B$4:$B$994,I49),IF(K49="Ma-Wn",SUMIFS(ZOiS!$F$4:$F$994,ZOiS!$B$4:$B$994,I49)-SUMIFS(ZOiS!$E$4:$E$994,ZOiS!$B$4:$B$994,I49),SUMIFS(ZOiS!$F$4:$F$994,ZOiS!$B$4:$B$994,I49)))),"")</f>
        <v/>
      </c>
    </row>
    <row r="50" spans="4:12" x14ac:dyDescent="0.2">
      <c r="D50" s="150" t="str">
        <f>IF(C50&lt;&gt;"",IF(C50="Wn",SUMIFS(ZOiS!$G$4:$G$994,ZOiS!$B$4:$B$994,A50),IF(C50="Wn-Ma",SUMIFS(ZOiS!$G$4:$G$994,ZOiS!$B$4:$B$994,A50)-SUMIFS(ZOiS!$H$4:$H$994,ZOiS!$B$4:$B$994,A50),IF(C50="Ma-Wn",SUMIFS(ZOiS!$H$4:$H$994,ZOiS!$B$4:$B$994,A50)-SUMIFS(ZOiS!$G$4:$G$994,ZOiS!$B$4:$B$994,A50),SUMIFS(ZOiS!$H$4:$H$994,ZOiS!$B$4:$B$994,A50)))),"")</f>
        <v/>
      </c>
      <c r="H50" s="150" t="str">
        <f>IF(G50&lt;&gt;"",IF(G50="Wn",SUMIFS(ZOiS!$G$4:$G$994,ZOiS!$B$4:$B$994,E50),IF(G50="Wn-Ma",SUMIFS(ZOiS!$G$4:$G$994,ZOiS!$B$4:$B$994,E50)-SUMIFS(ZOiS!$H$4:$H$994,ZOiS!$B$4:$B$994,E50),IF(G50="Ma-Wn",SUMIFS(ZOiS!$H$4:$H$994,ZOiS!$B$4:$B$994,E50)-SUMIFS(ZOiS!$G$4:$G$994,ZOiS!$B$4:$B$994,E50),SUMIFS(ZOiS!$H$4:$H$994,ZOiS!$B$4:$B$994,E50)))),"")</f>
        <v/>
      </c>
      <c r="L50" s="150" t="str">
        <f>IF(K50&lt;&gt;"",IF(K50="Wn",SUMIFS(ZOiS!$E$4:$E$994,ZOiS!$B$4:$B$994,I50),IF(K50="Wn-Ma",SUMIFS(ZOiS!$E$4:$E$994,ZOiS!$B$4:$B$994,I50)-SUMIFS(ZOiS!$F$4:$F$994,ZOiS!$B$4:$B$994,I50),IF(K50="Ma-Wn",SUMIFS(ZOiS!$F$4:$F$994,ZOiS!$B$4:$B$994,I50)-SUMIFS(ZOiS!$E$4:$E$994,ZOiS!$B$4:$B$994,I50),SUMIFS(ZOiS!$F$4:$F$994,ZOiS!$B$4:$B$994,I50)))),"")</f>
        <v/>
      </c>
    </row>
    <row r="51" spans="4:12" x14ac:dyDescent="0.2">
      <c r="D51" s="150" t="str">
        <f>IF(C51&lt;&gt;"",IF(C51="Wn",SUMIFS(ZOiS!$G$4:$G$994,ZOiS!$B$4:$B$994,A51),IF(C51="Wn-Ma",SUMIFS(ZOiS!$G$4:$G$994,ZOiS!$B$4:$B$994,A51)-SUMIFS(ZOiS!$H$4:$H$994,ZOiS!$B$4:$B$994,A51),IF(C51="Ma-Wn",SUMIFS(ZOiS!$H$4:$H$994,ZOiS!$B$4:$B$994,A51)-SUMIFS(ZOiS!$G$4:$G$994,ZOiS!$B$4:$B$994,A51),SUMIFS(ZOiS!$H$4:$H$994,ZOiS!$B$4:$B$994,A51)))),"")</f>
        <v/>
      </c>
      <c r="H51" s="150" t="str">
        <f>IF(G51&lt;&gt;"",IF(G51="Wn",SUMIFS(ZOiS!$G$4:$G$994,ZOiS!$B$4:$B$994,E51),IF(G51="Wn-Ma",SUMIFS(ZOiS!$G$4:$G$994,ZOiS!$B$4:$B$994,E51)-SUMIFS(ZOiS!$H$4:$H$994,ZOiS!$B$4:$B$994,E51),IF(G51="Ma-Wn",SUMIFS(ZOiS!$H$4:$H$994,ZOiS!$B$4:$B$994,E51)-SUMIFS(ZOiS!$G$4:$G$994,ZOiS!$B$4:$B$994,E51),SUMIFS(ZOiS!$H$4:$H$994,ZOiS!$B$4:$B$994,E51)))),"")</f>
        <v/>
      </c>
      <c r="L51" s="150" t="str">
        <f>IF(K51&lt;&gt;"",IF(K51="Wn",SUMIFS(ZOiS!$E$4:$E$994,ZOiS!$B$4:$B$994,I51),IF(K51="Wn-Ma",SUMIFS(ZOiS!$E$4:$E$994,ZOiS!$B$4:$B$994,I51)-SUMIFS(ZOiS!$F$4:$F$994,ZOiS!$B$4:$B$994,I51),IF(K51="Ma-Wn",SUMIFS(ZOiS!$F$4:$F$994,ZOiS!$B$4:$B$994,I51)-SUMIFS(ZOiS!$E$4:$E$994,ZOiS!$B$4:$B$994,I51),SUMIFS(ZOiS!$F$4:$F$994,ZOiS!$B$4:$B$994,I51)))),"")</f>
        <v/>
      </c>
    </row>
    <row r="52" spans="4:12" x14ac:dyDescent="0.2">
      <c r="D52" s="150" t="str">
        <f>IF(C52&lt;&gt;"",IF(C52="Wn",SUMIFS(ZOiS!$G$4:$G$994,ZOiS!$B$4:$B$994,A52),IF(C52="Wn-Ma",SUMIFS(ZOiS!$G$4:$G$994,ZOiS!$B$4:$B$994,A52)-SUMIFS(ZOiS!$H$4:$H$994,ZOiS!$B$4:$B$994,A52),IF(C52="Ma-Wn",SUMIFS(ZOiS!$H$4:$H$994,ZOiS!$B$4:$B$994,A52)-SUMIFS(ZOiS!$G$4:$G$994,ZOiS!$B$4:$B$994,A52),SUMIFS(ZOiS!$H$4:$H$994,ZOiS!$B$4:$B$994,A52)))),"")</f>
        <v/>
      </c>
      <c r="H52" s="150" t="str">
        <f>IF(G52&lt;&gt;"",IF(G52="Wn",SUMIFS(ZOiS!$G$4:$G$994,ZOiS!$B$4:$B$994,E52),IF(G52="Wn-Ma",SUMIFS(ZOiS!$G$4:$G$994,ZOiS!$B$4:$B$994,E52)-SUMIFS(ZOiS!$H$4:$H$994,ZOiS!$B$4:$B$994,E52),IF(G52="Ma-Wn",SUMIFS(ZOiS!$H$4:$H$994,ZOiS!$B$4:$B$994,E52)-SUMIFS(ZOiS!$G$4:$G$994,ZOiS!$B$4:$B$994,E52),SUMIFS(ZOiS!$H$4:$H$994,ZOiS!$B$4:$B$994,E52)))),"")</f>
        <v/>
      </c>
      <c r="L52" s="150" t="str">
        <f>IF(K52&lt;&gt;"",IF(K52="Wn",SUMIFS(ZOiS!$E$4:$E$994,ZOiS!$B$4:$B$994,I52),IF(K52="Wn-Ma",SUMIFS(ZOiS!$E$4:$E$994,ZOiS!$B$4:$B$994,I52)-SUMIFS(ZOiS!$F$4:$F$994,ZOiS!$B$4:$B$994,I52),IF(K52="Ma-Wn",SUMIFS(ZOiS!$F$4:$F$994,ZOiS!$B$4:$B$994,I52)-SUMIFS(ZOiS!$E$4:$E$994,ZOiS!$B$4:$B$994,I52),SUMIFS(ZOiS!$F$4:$F$994,ZOiS!$B$4:$B$994,I52)))),"")</f>
        <v/>
      </c>
    </row>
    <row r="53" spans="4:12" x14ac:dyDescent="0.2">
      <c r="D53" s="150" t="str">
        <f>IF(C53&lt;&gt;"",IF(C53="Wn",SUMIFS(ZOiS!$G$4:$G$994,ZOiS!$B$4:$B$994,A53),IF(C53="Wn-Ma",SUMIFS(ZOiS!$G$4:$G$994,ZOiS!$B$4:$B$994,A53)-SUMIFS(ZOiS!$H$4:$H$994,ZOiS!$B$4:$B$994,A53),IF(C53="Ma-Wn",SUMIFS(ZOiS!$H$4:$H$994,ZOiS!$B$4:$B$994,A53)-SUMIFS(ZOiS!$G$4:$G$994,ZOiS!$B$4:$B$994,A53),SUMIFS(ZOiS!$H$4:$H$994,ZOiS!$B$4:$B$994,A53)))),"")</f>
        <v/>
      </c>
      <c r="H53" s="150" t="str">
        <f>IF(G53&lt;&gt;"",IF(G53="Wn",SUMIFS(ZOiS!$G$4:$G$994,ZOiS!$B$4:$B$994,E53),IF(G53="Wn-Ma",SUMIFS(ZOiS!$G$4:$G$994,ZOiS!$B$4:$B$994,E53)-SUMIFS(ZOiS!$H$4:$H$994,ZOiS!$B$4:$B$994,E53),IF(G53="Ma-Wn",SUMIFS(ZOiS!$H$4:$H$994,ZOiS!$B$4:$B$994,E53)-SUMIFS(ZOiS!$G$4:$G$994,ZOiS!$B$4:$B$994,E53),SUMIFS(ZOiS!$H$4:$H$994,ZOiS!$B$4:$B$994,E53)))),"")</f>
        <v/>
      </c>
      <c r="L53" s="150" t="str">
        <f>IF(K53&lt;&gt;"",IF(K53="Wn",SUMIFS(ZOiS!$E$4:$E$994,ZOiS!$B$4:$B$994,I53),IF(K53="Wn-Ma",SUMIFS(ZOiS!$E$4:$E$994,ZOiS!$B$4:$B$994,I53)-SUMIFS(ZOiS!$F$4:$F$994,ZOiS!$B$4:$B$994,I53),IF(K53="Ma-Wn",SUMIFS(ZOiS!$F$4:$F$994,ZOiS!$B$4:$B$994,I53)-SUMIFS(ZOiS!$E$4:$E$994,ZOiS!$B$4:$B$994,I53),SUMIFS(ZOiS!$F$4:$F$994,ZOiS!$B$4:$B$994,I53)))),"")</f>
        <v/>
      </c>
    </row>
    <row r="54" spans="4:12" x14ac:dyDescent="0.2">
      <c r="D54" s="150" t="str">
        <f>IF(C54&lt;&gt;"",IF(C54="Wn",SUMIFS(ZOiS!$G$4:$G$994,ZOiS!$B$4:$B$994,A54),IF(C54="Wn-Ma",SUMIFS(ZOiS!$G$4:$G$994,ZOiS!$B$4:$B$994,A54)-SUMIFS(ZOiS!$H$4:$H$994,ZOiS!$B$4:$B$994,A54),IF(C54="Ma-Wn",SUMIFS(ZOiS!$H$4:$H$994,ZOiS!$B$4:$B$994,A54)-SUMIFS(ZOiS!$G$4:$G$994,ZOiS!$B$4:$B$994,A54),SUMIFS(ZOiS!$H$4:$H$994,ZOiS!$B$4:$B$994,A54)))),"")</f>
        <v/>
      </c>
      <c r="H54" s="150" t="str">
        <f>IF(G54&lt;&gt;"",IF(G54="Wn",SUMIFS(ZOiS!$G$4:$G$994,ZOiS!$B$4:$B$994,E54),IF(G54="Wn-Ma",SUMIFS(ZOiS!$G$4:$G$994,ZOiS!$B$4:$B$994,E54)-SUMIFS(ZOiS!$H$4:$H$994,ZOiS!$B$4:$B$994,E54),IF(G54="Ma-Wn",SUMIFS(ZOiS!$H$4:$H$994,ZOiS!$B$4:$B$994,E54)-SUMIFS(ZOiS!$G$4:$G$994,ZOiS!$B$4:$B$994,E54),SUMIFS(ZOiS!$H$4:$H$994,ZOiS!$B$4:$B$994,E54)))),"")</f>
        <v/>
      </c>
      <c r="L54" s="150" t="str">
        <f>IF(K54&lt;&gt;"",IF(K54="Wn",SUMIFS(ZOiS!$E$4:$E$994,ZOiS!$B$4:$B$994,I54),IF(K54="Wn-Ma",SUMIFS(ZOiS!$E$4:$E$994,ZOiS!$B$4:$B$994,I54)-SUMIFS(ZOiS!$F$4:$F$994,ZOiS!$B$4:$B$994,I54),IF(K54="Ma-Wn",SUMIFS(ZOiS!$F$4:$F$994,ZOiS!$B$4:$B$994,I54)-SUMIFS(ZOiS!$E$4:$E$994,ZOiS!$B$4:$B$994,I54),SUMIFS(ZOiS!$F$4:$F$994,ZOiS!$B$4:$B$994,I54)))),"")</f>
        <v/>
      </c>
    </row>
    <row r="55" spans="4:12" x14ac:dyDescent="0.2">
      <c r="D55" s="150" t="str">
        <f>IF(C55&lt;&gt;"",IF(C55="Wn",SUMIFS(ZOiS!$G$4:$G$994,ZOiS!$B$4:$B$994,A55),IF(C55="Wn-Ma",SUMIFS(ZOiS!$G$4:$G$994,ZOiS!$B$4:$B$994,A55)-SUMIFS(ZOiS!$H$4:$H$994,ZOiS!$B$4:$B$994,A55),IF(C55="Ma-Wn",SUMIFS(ZOiS!$H$4:$H$994,ZOiS!$B$4:$B$994,A55)-SUMIFS(ZOiS!$G$4:$G$994,ZOiS!$B$4:$B$994,A55),SUMIFS(ZOiS!$H$4:$H$994,ZOiS!$B$4:$B$994,A55)))),"")</f>
        <v/>
      </c>
      <c r="H55" s="150" t="str">
        <f>IF(G55&lt;&gt;"",IF(G55="Wn",SUMIFS(ZOiS!$G$4:$G$994,ZOiS!$B$4:$B$994,E55),IF(G55="Wn-Ma",SUMIFS(ZOiS!$G$4:$G$994,ZOiS!$B$4:$B$994,E55)-SUMIFS(ZOiS!$H$4:$H$994,ZOiS!$B$4:$B$994,E55),IF(G55="Ma-Wn",SUMIFS(ZOiS!$H$4:$H$994,ZOiS!$B$4:$B$994,E55)-SUMIFS(ZOiS!$G$4:$G$994,ZOiS!$B$4:$B$994,E55),SUMIFS(ZOiS!$H$4:$H$994,ZOiS!$B$4:$B$994,E55)))),"")</f>
        <v/>
      </c>
      <c r="L55" s="150" t="str">
        <f>IF(K55&lt;&gt;"",IF(K55="Wn",SUMIFS(ZOiS!$E$4:$E$994,ZOiS!$B$4:$B$994,I55),IF(K55="Wn-Ma",SUMIFS(ZOiS!$E$4:$E$994,ZOiS!$B$4:$B$994,I55)-SUMIFS(ZOiS!$F$4:$F$994,ZOiS!$B$4:$B$994,I55),IF(K55="Ma-Wn",SUMIFS(ZOiS!$F$4:$F$994,ZOiS!$B$4:$B$994,I55)-SUMIFS(ZOiS!$E$4:$E$994,ZOiS!$B$4:$B$994,I55),SUMIFS(ZOiS!$F$4:$F$994,ZOiS!$B$4:$B$994,I55)))),"")</f>
        <v/>
      </c>
    </row>
    <row r="56" spans="4:12" x14ac:dyDescent="0.2">
      <c r="D56" s="150" t="str">
        <f>IF(C56&lt;&gt;"",IF(C56="Wn",SUMIFS(ZOiS!$G$4:$G$994,ZOiS!$B$4:$B$994,A56),IF(C56="Wn-Ma",SUMIFS(ZOiS!$G$4:$G$994,ZOiS!$B$4:$B$994,A56)-SUMIFS(ZOiS!$H$4:$H$994,ZOiS!$B$4:$B$994,A56),IF(C56="Ma-Wn",SUMIFS(ZOiS!$H$4:$H$994,ZOiS!$B$4:$B$994,A56)-SUMIFS(ZOiS!$G$4:$G$994,ZOiS!$B$4:$B$994,A56),SUMIFS(ZOiS!$H$4:$H$994,ZOiS!$B$4:$B$994,A56)))),"")</f>
        <v/>
      </c>
      <c r="H56" s="150" t="str">
        <f>IF(G56&lt;&gt;"",IF(G56="Wn",SUMIFS(ZOiS!$G$4:$G$994,ZOiS!$B$4:$B$994,E56),IF(G56="Wn-Ma",SUMIFS(ZOiS!$G$4:$G$994,ZOiS!$B$4:$B$994,E56)-SUMIFS(ZOiS!$H$4:$H$994,ZOiS!$B$4:$B$994,E56),IF(G56="Ma-Wn",SUMIFS(ZOiS!$H$4:$H$994,ZOiS!$B$4:$B$994,E56)-SUMIFS(ZOiS!$G$4:$G$994,ZOiS!$B$4:$B$994,E56),SUMIFS(ZOiS!$H$4:$H$994,ZOiS!$B$4:$B$994,E56)))),"")</f>
        <v/>
      </c>
      <c r="L56" s="150" t="str">
        <f>IF(K56&lt;&gt;"",IF(K56="Wn",SUMIFS(ZOiS!$E$4:$E$994,ZOiS!$B$4:$B$994,I56),IF(K56="Wn-Ma",SUMIFS(ZOiS!$E$4:$E$994,ZOiS!$B$4:$B$994,I56)-SUMIFS(ZOiS!$F$4:$F$994,ZOiS!$B$4:$B$994,I56),IF(K56="Ma-Wn",SUMIFS(ZOiS!$F$4:$F$994,ZOiS!$B$4:$B$994,I56)-SUMIFS(ZOiS!$E$4:$E$994,ZOiS!$B$4:$B$994,I56),SUMIFS(ZOiS!$F$4:$F$994,ZOiS!$B$4:$B$994,I56)))),"")</f>
        <v/>
      </c>
    </row>
    <row r="57" spans="4:12" x14ac:dyDescent="0.2">
      <c r="D57" s="150" t="str">
        <f>IF(C57&lt;&gt;"",IF(C57="Wn",SUMIFS(ZOiS!$G$4:$G$994,ZOiS!$B$4:$B$994,A57),IF(C57="Wn-Ma",SUMIFS(ZOiS!$G$4:$G$994,ZOiS!$B$4:$B$994,A57)-SUMIFS(ZOiS!$H$4:$H$994,ZOiS!$B$4:$B$994,A57),IF(C57="Ma-Wn",SUMIFS(ZOiS!$H$4:$H$994,ZOiS!$B$4:$B$994,A57)-SUMIFS(ZOiS!$G$4:$G$994,ZOiS!$B$4:$B$994,A57),SUMIFS(ZOiS!$H$4:$H$994,ZOiS!$B$4:$B$994,A57)))),"")</f>
        <v/>
      </c>
      <c r="H57" s="150" t="str">
        <f>IF(G57&lt;&gt;"",IF(G57="Wn",SUMIFS(ZOiS!$G$4:$G$994,ZOiS!$B$4:$B$994,E57),IF(G57="Wn-Ma",SUMIFS(ZOiS!$G$4:$G$994,ZOiS!$B$4:$B$994,E57)-SUMIFS(ZOiS!$H$4:$H$994,ZOiS!$B$4:$B$994,E57),IF(G57="Ma-Wn",SUMIFS(ZOiS!$H$4:$H$994,ZOiS!$B$4:$B$994,E57)-SUMIFS(ZOiS!$G$4:$G$994,ZOiS!$B$4:$B$994,E57),SUMIFS(ZOiS!$H$4:$H$994,ZOiS!$B$4:$B$994,E57)))),"")</f>
        <v/>
      </c>
      <c r="L57" s="150" t="str">
        <f>IF(K57&lt;&gt;"",IF(K57="Wn",SUMIFS(ZOiS!$E$4:$E$994,ZOiS!$B$4:$B$994,I57),IF(K57="Wn-Ma",SUMIFS(ZOiS!$E$4:$E$994,ZOiS!$B$4:$B$994,I57)-SUMIFS(ZOiS!$F$4:$F$994,ZOiS!$B$4:$B$994,I57),IF(K57="Ma-Wn",SUMIFS(ZOiS!$F$4:$F$994,ZOiS!$B$4:$B$994,I57)-SUMIFS(ZOiS!$E$4:$E$994,ZOiS!$B$4:$B$994,I57),SUMIFS(ZOiS!$F$4:$F$994,ZOiS!$B$4:$B$994,I57)))),"")</f>
        <v/>
      </c>
    </row>
    <row r="58" spans="4:12" x14ac:dyDescent="0.2">
      <c r="D58" s="150" t="str">
        <f>IF(C58&lt;&gt;"",IF(C58="Wn",SUMIFS(ZOiS!$G$4:$G$994,ZOiS!$B$4:$B$994,A58),IF(C58="Wn-Ma",SUMIFS(ZOiS!$G$4:$G$994,ZOiS!$B$4:$B$994,A58)-SUMIFS(ZOiS!$H$4:$H$994,ZOiS!$B$4:$B$994,A58),IF(C58="Ma-Wn",SUMIFS(ZOiS!$H$4:$H$994,ZOiS!$B$4:$B$994,A58)-SUMIFS(ZOiS!$G$4:$G$994,ZOiS!$B$4:$B$994,A58),SUMIFS(ZOiS!$H$4:$H$994,ZOiS!$B$4:$B$994,A58)))),"")</f>
        <v/>
      </c>
      <c r="H58" s="150" t="str">
        <f>IF(G58&lt;&gt;"",IF(G58="Wn",SUMIFS(ZOiS!$G$4:$G$994,ZOiS!$B$4:$B$994,E58),IF(G58="Wn-Ma",SUMIFS(ZOiS!$G$4:$G$994,ZOiS!$B$4:$B$994,E58)-SUMIFS(ZOiS!$H$4:$H$994,ZOiS!$B$4:$B$994,E58),IF(G58="Ma-Wn",SUMIFS(ZOiS!$H$4:$H$994,ZOiS!$B$4:$B$994,E58)-SUMIFS(ZOiS!$G$4:$G$994,ZOiS!$B$4:$B$994,E58),SUMIFS(ZOiS!$H$4:$H$994,ZOiS!$B$4:$B$994,E58)))),"")</f>
        <v/>
      </c>
      <c r="L58" s="150" t="str">
        <f>IF(K58&lt;&gt;"",IF(K58="Wn",SUMIFS(ZOiS!$E$4:$E$994,ZOiS!$B$4:$B$994,I58),IF(K58="Wn-Ma",SUMIFS(ZOiS!$E$4:$E$994,ZOiS!$B$4:$B$994,I58)-SUMIFS(ZOiS!$F$4:$F$994,ZOiS!$B$4:$B$994,I58),IF(K58="Ma-Wn",SUMIFS(ZOiS!$F$4:$F$994,ZOiS!$B$4:$B$994,I58)-SUMIFS(ZOiS!$E$4:$E$994,ZOiS!$B$4:$B$994,I58),SUMIFS(ZOiS!$F$4:$F$994,ZOiS!$B$4:$B$994,I58)))),"")</f>
        <v/>
      </c>
    </row>
    <row r="59" spans="4:12" x14ac:dyDescent="0.2">
      <c r="D59" s="150" t="str">
        <f>IF(C59&lt;&gt;"",IF(C59="Wn",SUMIFS(ZOiS!$G$4:$G$994,ZOiS!$B$4:$B$994,A59),IF(C59="Wn-Ma",SUMIFS(ZOiS!$G$4:$G$994,ZOiS!$B$4:$B$994,A59)-SUMIFS(ZOiS!$H$4:$H$994,ZOiS!$B$4:$B$994,A59),IF(C59="Ma-Wn",SUMIFS(ZOiS!$H$4:$H$994,ZOiS!$B$4:$B$994,A59)-SUMIFS(ZOiS!$G$4:$G$994,ZOiS!$B$4:$B$994,A59),SUMIFS(ZOiS!$H$4:$H$994,ZOiS!$B$4:$B$994,A59)))),"")</f>
        <v/>
      </c>
      <c r="H59" s="150" t="str">
        <f>IF(G59&lt;&gt;"",IF(G59="Wn",SUMIFS(ZOiS!$G$4:$G$994,ZOiS!$B$4:$B$994,E59),IF(G59="Wn-Ma",SUMIFS(ZOiS!$G$4:$G$994,ZOiS!$B$4:$B$994,E59)-SUMIFS(ZOiS!$H$4:$H$994,ZOiS!$B$4:$B$994,E59),IF(G59="Ma-Wn",SUMIFS(ZOiS!$H$4:$H$994,ZOiS!$B$4:$B$994,E59)-SUMIFS(ZOiS!$G$4:$G$994,ZOiS!$B$4:$B$994,E59),SUMIFS(ZOiS!$H$4:$H$994,ZOiS!$B$4:$B$994,E59)))),"")</f>
        <v/>
      </c>
      <c r="L59" s="150" t="str">
        <f>IF(K59&lt;&gt;"",IF(K59="Wn",SUMIFS(ZOiS!$E$4:$E$994,ZOiS!$B$4:$B$994,I59),IF(K59="Wn-Ma",SUMIFS(ZOiS!$E$4:$E$994,ZOiS!$B$4:$B$994,I59)-SUMIFS(ZOiS!$F$4:$F$994,ZOiS!$B$4:$B$994,I59),IF(K59="Ma-Wn",SUMIFS(ZOiS!$F$4:$F$994,ZOiS!$B$4:$B$994,I59)-SUMIFS(ZOiS!$E$4:$E$994,ZOiS!$B$4:$B$994,I59),SUMIFS(ZOiS!$F$4:$F$994,ZOiS!$B$4:$B$994,I59)))),"")</f>
        <v/>
      </c>
    </row>
    <row r="60" spans="4:12" x14ac:dyDescent="0.2">
      <c r="D60" s="150" t="str">
        <f>IF(C60&lt;&gt;"",IF(C60="Wn",SUMIFS(ZOiS!$G$4:$G$994,ZOiS!$B$4:$B$994,A60),IF(C60="Wn-Ma",SUMIFS(ZOiS!$G$4:$G$994,ZOiS!$B$4:$B$994,A60)-SUMIFS(ZOiS!$H$4:$H$994,ZOiS!$B$4:$B$994,A60),IF(C60="Ma-Wn",SUMIFS(ZOiS!$H$4:$H$994,ZOiS!$B$4:$B$994,A60)-SUMIFS(ZOiS!$G$4:$G$994,ZOiS!$B$4:$B$994,A60),SUMIFS(ZOiS!$H$4:$H$994,ZOiS!$B$4:$B$994,A60)))),"")</f>
        <v/>
      </c>
      <c r="H60" s="150" t="str">
        <f>IF(G60&lt;&gt;"",IF(G60="Wn",SUMIFS(ZOiS!$G$4:$G$994,ZOiS!$B$4:$B$994,E60),IF(G60="Wn-Ma",SUMIFS(ZOiS!$G$4:$G$994,ZOiS!$B$4:$B$994,E60)-SUMIFS(ZOiS!$H$4:$H$994,ZOiS!$B$4:$B$994,E60),IF(G60="Ma-Wn",SUMIFS(ZOiS!$H$4:$H$994,ZOiS!$B$4:$B$994,E60)-SUMIFS(ZOiS!$G$4:$G$994,ZOiS!$B$4:$B$994,E60),SUMIFS(ZOiS!$H$4:$H$994,ZOiS!$B$4:$B$994,E60)))),"")</f>
        <v/>
      </c>
      <c r="L60" s="150" t="str">
        <f>IF(K60&lt;&gt;"",IF(K60="Wn",SUMIFS(ZOiS!$E$4:$E$994,ZOiS!$B$4:$B$994,I60),IF(K60="Wn-Ma",SUMIFS(ZOiS!$E$4:$E$994,ZOiS!$B$4:$B$994,I60)-SUMIFS(ZOiS!$F$4:$F$994,ZOiS!$B$4:$B$994,I60),IF(K60="Ma-Wn",SUMIFS(ZOiS!$F$4:$F$994,ZOiS!$B$4:$B$994,I60)-SUMIFS(ZOiS!$E$4:$E$994,ZOiS!$B$4:$B$994,I60),SUMIFS(ZOiS!$F$4:$F$994,ZOiS!$B$4:$B$994,I60)))),"")</f>
        <v/>
      </c>
    </row>
    <row r="61" spans="4:12" x14ac:dyDescent="0.2">
      <c r="D61" s="150" t="str">
        <f>IF(C61&lt;&gt;"",IF(C61="Wn",SUMIFS(ZOiS!$G$4:$G$994,ZOiS!$B$4:$B$994,A61),IF(C61="Wn-Ma",SUMIFS(ZOiS!$G$4:$G$994,ZOiS!$B$4:$B$994,A61)-SUMIFS(ZOiS!$H$4:$H$994,ZOiS!$B$4:$B$994,A61),IF(C61="Ma-Wn",SUMIFS(ZOiS!$H$4:$H$994,ZOiS!$B$4:$B$994,A61)-SUMIFS(ZOiS!$G$4:$G$994,ZOiS!$B$4:$B$994,A61),SUMIFS(ZOiS!$H$4:$H$994,ZOiS!$B$4:$B$994,A61)))),"")</f>
        <v/>
      </c>
      <c r="H61" s="150" t="str">
        <f>IF(G61&lt;&gt;"",IF(G61="Wn",SUMIFS(ZOiS!$G$4:$G$994,ZOiS!$B$4:$B$994,E61),IF(G61="Wn-Ma",SUMIFS(ZOiS!$G$4:$G$994,ZOiS!$B$4:$B$994,E61)-SUMIFS(ZOiS!$H$4:$H$994,ZOiS!$B$4:$B$994,E61),IF(G61="Ma-Wn",SUMIFS(ZOiS!$H$4:$H$994,ZOiS!$B$4:$B$994,E61)-SUMIFS(ZOiS!$G$4:$G$994,ZOiS!$B$4:$B$994,E61),SUMIFS(ZOiS!$H$4:$H$994,ZOiS!$B$4:$B$994,E61)))),"")</f>
        <v/>
      </c>
      <c r="L61" s="150" t="str">
        <f>IF(K61&lt;&gt;"",IF(K61="Wn",SUMIFS(ZOiS!$E$4:$E$994,ZOiS!$B$4:$B$994,I61),IF(K61="Wn-Ma",SUMIFS(ZOiS!$E$4:$E$994,ZOiS!$B$4:$B$994,I61)-SUMIFS(ZOiS!$F$4:$F$994,ZOiS!$B$4:$B$994,I61),IF(K61="Ma-Wn",SUMIFS(ZOiS!$F$4:$F$994,ZOiS!$B$4:$B$994,I61)-SUMIFS(ZOiS!$E$4:$E$994,ZOiS!$B$4:$B$994,I61),SUMIFS(ZOiS!$F$4:$F$994,ZOiS!$B$4:$B$994,I61)))),"")</f>
        <v/>
      </c>
    </row>
    <row r="62" spans="4:12" x14ac:dyDescent="0.2">
      <c r="D62" s="150" t="str">
        <f>IF(C62&lt;&gt;"",IF(C62="Wn",SUMIFS(ZOiS!$G$4:$G$994,ZOiS!$B$4:$B$994,A62),IF(C62="Wn-Ma",SUMIFS(ZOiS!$G$4:$G$994,ZOiS!$B$4:$B$994,A62)-SUMIFS(ZOiS!$H$4:$H$994,ZOiS!$B$4:$B$994,A62),IF(C62="Ma-Wn",SUMIFS(ZOiS!$H$4:$H$994,ZOiS!$B$4:$B$994,A62)-SUMIFS(ZOiS!$G$4:$G$994,ZOiS!$B$4:$B$994,A62),SUMIFS(ZOiS!$H$4:$H$994,ZOiS!$B$4:$B$994,A62)))),"")</f>
        <v/>
      </c>
      <c r="H62" s="150" t="str">
        <f>IF(G62&lt;&gt;"",IF(G62="Wn",SUMIFS(ZOiS!$G$4:$G$994,ZOiS!$B$4:$B$994,E62),IF(G62="Wn-Ma",SUMIFS(ZOiS!$G$4:$G$994,ZOiS!$B$4:$B$994,E62)-SUMIFS(ZOiS!$H$4:$H$994,ZOiS!$B$4:$B$994,E62),IF(G62="Ma-Wn",SUMIFS(ZOiS!$H$4:$H$994,ZOiS!$B$4:$B$994,E62)-SUMIFS(ZOiS!$G$4:$G$994,ZOiS!$B$4:$B$994,E62),SUMIFS(ZOiS!$H$4:$H$994,ZOiS!$B$4:$B$994,E62)))),"")</f>
        <v/>
      </c>
      <c r="L62" s="150" t="str">
        <f>IF(K62&lt;&gt;"",IF(K62="Wn",SUMIFS(ZOiS!$E$4:$E$994,ZOiS!$B$4:$B$994,I62),IF(K62="Wn-Ma",SUMIFS(ZOiS!$E$4:$E$994,ZOiS!$B$4:$B$994,I62)-SUMIFS(ZOiS!$F$4:$F$994,ZOiS!$B$4:$B$994,I62),IF(K62="Ma-Wn",SUMIFS(ZOiS!$F$4:$F$994,ZOiS!$B$4:$B$994,I62)-SUMIFS(ZOiS!$E$4:$E$994,ZOiS!$B$4:$B$994,I62),SUMIFS(ZOiS!$F$4:$F$994,ZOiS!$B$4:$B$994,I62)))),"")</f>
        <v/>
      </c>
    </row>
    <row r="63" spans="4:12" x14ac:dyDescent="0.2">
      <c r="D63" s="150" t="str">
        <f>IF(C63&lt;&gt;"",IF(C63="Wn",SUMIFS(ZOiS!$G$4:$G$994,ZOiS!$B$4:$B$994,A63),IF(C63="Wn-Ma",SUMIFS(ZOiS!$G$4:$G$994,ZOiS!$B$4:$B$994,A63)-SUMIFS(ZOiS!$H$4:$H$994,ZOiS!$B$4:$B$994,A63),IF(C63="Ma-Wn",SUMIFS(ZOiS!$H$4:$H$994,ZOiS!$B$4:$B$994,A63)-SUMIFS(ZOiS!$G$4:$G$994,ZOiS!$B$4:$B$994,A63),SUMIFS(ZOiS!$H$4:$H$994,ZOiS!$B$4:$B$994,A63)))),"")</f>
        <v/>
      </c>
      <c r="H63" s="150" t="str">
        <f>IF(G63&lt;&gt;"",IF(G63="Wn",SUMIFS(ZOiS!$G$4:$G$994,ZOiS!$B$4:$B$994,E63),IF(G63="Wn-Ma",SUMIFS(ZOiS!$G$4:$G$994,ZOiS!$B$4:$B$994,E63)-SUMIFS(ZOiS!$H$4:$H$994,ZOiS!$B$4:$B$994,E63),IF(G63="Ma-Wn",SUMIFS(ZOiS!$H$4:$H$994,ZOiS!$B$4:$B$994,E63)-SUMIFS(ZOiS!$G$4:$G$994,ZOiS!$B$4:$B$994,E63),SUMIFS(ZOiS!$H$4:$H$994,ZOiS!$B$4:$B$994,E63)))),"")</f>
        <v/>
      </c>
      <c r="L63" s="150" t="str">
        <f>IF(K63&lt;&gt;"",IF(K63="Wn",SUMIFS(ZOiS!$E$4:$E$994,ZOiS!$B$4:$B$994,I63),IF(K63="Wn-Ma",SUMIFS(ZOiS!$E$4:$E$994,ZOiS!$B$4:$B$994,I63)-SUMIFS(ZOiS!$F$4:$F$994,ZOiS!$B$4:$B$994,I63),IF(K63="Ma-Wn",SUMIFS(ZOiS!$F$4:$F$994,ZOiS!$B$4:$B$994,I63)-SUMIFS(ZOiS!$E$4:$E$994,ZOiS!$B$4:$B$994,I63),SUMIFS(ZOiS!$F$4:$F$994,ZOiS!$B$4:$B$994,I63)))),"")</f>
        <v/>
      </c>
    </row>
    <row r="64" spans="4:12" x14ac:dyDescent="0.2">
      <c r="D64" s="150" t="str">
        <f>IF(C64&lt;&gt;"",IF(C64="Wn",SUMIFS(ZOiS!$G$4:$G$994,ZOiS!$B$4:$B$994,A64),IF(C64="Wn-Ma",SUMIFS(ZOiS!$G$4:$G$994,ZOiS!$B$4:$B$994,A64)-SUMIFS(ZOiS!$H$4:$H$994,ZOiS!$B$4:$B$994,A64),IF(C64="Ma-Wn",SUMIFS(ZOiS!$H$4:$H$994,ZOiS!$B$4:$B$994,A64)-SUMIFS(ZOiS!$G$4:$G$994,ZOiS!$B$4:$B$994,A64),SUMIFS(ZOiS!$H$4:$H$994,ZOiS!$B$4:$B$994,A64)))),"")</f>
        <v/>
      </c>
      <c r="H64" s="150" t="str">
        <f>IF(G64&lt;&gt;"",IF(G64="Wn",SUMIFS(ZOiS!$G$4:$G$994,ZOiS!$B$4:$B$994,E64),IF(G64="Wn-Ma",SUMIFS(ZOiS!$G$4:$G$994,ZOiS!$B$4:$B$994,E64)-SUMIFS(ZOiS!$H$4:$H$994,ZOiS!$B$4:$B$994,E64),IF(G64="Ma-Wn",SUMIFS(ZOiS!$H$4:$H$994,ZOiS!$B$4:$B$994,E64)-SUMIFS(ZOiS!$G$4:$G$994,ZOiS!$B$4:$B$994,E64),SUMIFS(ZOiS!$H$4:$H$994,ZOiS!$B$4:$B$994,E64)))),"")</f>
        <v/>
      </c>
      <c r="L64" s="150" t="str">
        <f>IF(K64&lt;&gt;"",IF(K64="Wn",SUMIFS(ZOiS!$E$4:$E$994,ZOiS!$B$4:$B$994,I64),IF(K64="Wn-Ma",SUMIFS(ZOiS!$E$4:$E$994,ZOiS!$B$4:$B$994,I64)-SUMIFS(ZOiS!$F$4:$F$994,ZOiS!$B$4:$B$994,I64),IF(K64="Ma-Wn",SUMIFS(ZOiS!$F$4:$F$994,ZOiS!$B$4:$B$994,I64)-SUMIFS(ZOiS!$E$4:$E$994,ZOiS!$B$4:$B$994,I64),SUMIFS(ZOiS!$F$4:$F$994,ZOiS!$B$4:$B$994,I64)))),"")</f>
        <v/>
      </c>
    </row>
    <row r="65" spans="4:12" x14ac:dyDescent="0.2">
      <c r="D65" s="150" t="str">
        <f>IF(C65&lt;&gt;"",IF(C65="Wn",SUMIFS(ZOiS!$G$4:$G$994,ZOiS!$B$4:$B$994,A65),IF(C65="Wn-Ma",SUMIFS(ZOiS!$G$4:$G$994,ZOiS!$B$4:$B$994,A65)-SUMIFS(ZOiS!$H$4:$H$994,ZOiS!$B$4:$B$994,A65),IF(C65="Ma-Wn",SUMIFS(ZOiS!$H$4:$H$994,ZOiS!$B$4:$B$994,A65)-SUMIFS(ZOiS!$G$4:$G$994,ZOiS!$B$4:$B$994,A65),SUMIFS(ZOiS!$H$4:$H$994,ZOiS!$B$4:$B$994,A65)))),"")</f>
        <v/>
      </c>
      <c r="H65" s="150" t="str">
        <f>IF(G65&lt;&gt;"",IF(G65="Wn",SUMIFS(ZOiS!$G$4:$G$994,ZOiS!$B$4:$B$994,E65),IF(G65="Wn-Ma",SUMIFS(ZOiS!$G$4:$G$994,ZOiS!$B$4:$B$994,E65)-SUMIFS(ZOiS!$H$4:$H$994,ZOiS!$B$4:$B$994,E65),IF(G65="Ma-Wn",SUMIFS(ZOiS!$H$4:$H$994,ZOiS!$B$4:$B$994,E65)-SUMIFS(ZOiS!$G$4:$G$994,ZOiS!$B$4:$B$994,E65),SUMIFS(ZOiS!$H$4:$H$994,ZOiS!$B$4:$B$994,E65)))),"")</f>
        <v/>
      </c>
      <c r="L65" s="150" t="str">
        <f>IF(K65&lt;&gt;"",IF(K65="Wn",SUMIFS(ZOiS!$E$4:$E$994,ZOiS!$B$4:$B$994,I65),IF(K65="Wn-Ma",SUMIFS(ZOiS!$E$4:$E$994,ZOiS!$B$4:$B$994,I65)-SUMIFS(ZOiS!$F$4:$F$994,ZOiS!$B$4:$B$994,I65),IF(K65="Ma-Wn",SUMIFS(ZOiS!$F$4:$F$994,ZOiS!$B$4:$B$994,I65)-SUMIFS(ZOiS!$E$4:$E$994,ZOiS!$B$4:$B$994,I65),SUMIFS(ZOiS!$F$4:$F$994,ZOiS!$B$4:$B$994,I65)))),"")</f>
        <v/>
      </c>
    </row>
    <row r="66" spans="4:12" x14ac:dyDescent="0.2">
      <c r="D66" s="150" t="str">
        <f>IF(C66&lt;&gt;"",IF(C66="Wn",SUMIFS(ZOiS!$G$4:$G$994,ZOiS!$B$4:$B$994,A66),IF(C66="Wn-Ma",SUMIFS(ZOiS!$G$4:$G$994,ZOiS!$B$4:$B$994,A66)-SUMIFS(ZOiS!$H$4:$H$994,ZOiS!$B$4:$B$994,A66),IF(C66="Ma-Wn",SUMIFS(ZOiS!$H$4:$H$994,ZOiS!$B$4:$B$994,A66)-SUMIFS(ZOiS!$G$4:$G$994,ZOiS!$B$4:$B$994,A66),SUMIFS(ZOiS!$H$4:$H$994,ZOiS!$B$4:$B$994,A66)))),"")</f>
        <v/>
      </c>
      <c r="H66" s="150" t="str">
        <f>IF(G66&lt;&gt;"",IF(G66="Wn",SUMIFS(ZOiS!$G$4:$G$994,ZOiS!$B$4:$B$994,E66),IF(G66="Wn-Ma",SUMIFS(ZOiS!$G$4:$G$994,ZOiS!$B$4:$B$994,E66)-SUMIFS(ZOiS!$H$4:$H$994,ZOiS!$B$4:$B$994,E66),IF(G66="Ma-Wn",SUMIFS(ZOiS!$H$4:$H$994,ZOiS!$B$4:$B$994,E66)-SUMIFS(ZOiS!$G$4:$G$994,ZOiS!$B$4:$B$994,E66),SUMIFS(ZOiS!$H$4:$H$994,ZOiS!$B$4:$B$994,E66)))),"")</f>
        <v/>
      </c>
      <c r="L66" s="150" t="str">
        <f>IF(K66&lt;&gt;"",IF(K66="Wn",SUMIFS(ZOiS!$E$4:$E$994,ZOiS!$B$4:$B$994,I66),IF(K66="Wn-Ma",SUMIFS(ZOiS!$E$4:$E$994,ZOiS!$B$4:$B$994,I66)-SUMIFS(ZOiS!$F$4:$F$994,ZOiS!$B$4:$B$994,I66),IF(K66="Ma-Wn",SUMIFS(ZOiS!$F$4:$F$994,ZOiS!$B$4:$B$994,I66)-SUMIFS(ZOiS!$E$4:$E$994,ZOiS!$B$4:$B$994,I66),SUMIFS(ZOiS!$F$4:$F$994,ZOiS!$B$4:$B$994,I66)))),"")</f>
        <v/>
      </c>
    </row>
    <row r="67" spans="4:12" x14ac:dyDescent="0.2">
      <c r="D67" s="150" t="str">
        <f>IF(C67&lt;&gt;"",IF(C67="Wn",SUMIFS(ZOiS!$G$4:$G$994,ZOiS!$B$4:$B$994,A67),IF(C67="Wn-Ma",SUMIFS(ZOiS!$G$4:$G$994,ZOiS!$B$4:$B$994,A67)-SUMIFS(ZOiS!$H$4:$H$994,ZOiS!$B$4:$B$994,A67),IF(C67="Ma-Wn",SUMIFS(ZOiS!$H$4:$H$994,ZOiS!$B$4:$B$994,A67)-SUMIFS(ZOiS!$G$4:$G$994,ZOiS!$B$4:$B$994,A67),SUMIFS(ZOiS!$H$4:$H$994,ZOiS!$B$4:$B$994,A67)))),"")</f>
        <v/>
      </c>
      <c r="H67" s="150" t="str">
        <f>IF(G67&lt;&gt;"",IF(G67="Wn",SUMIFS(ZOiS!$G$4:$G$994,ZOiS!$B$4:$B$994,E67),IF(G67="Wn-Ma",SUMIFS(ZOiS!$G$4:$G$994,ZOiS!$B$4:$B$994,E67)-SUMIFS(ZOiS!$H$4:$H$994,ZOiS!$B$4:$B$994,E67),IF(G67="Ma-Wn",SUMIFS(ZOiS!$H$4:$H$994,ZOiS!$B$4:$B$994,E67)-SUMIFS(ZOiS!$G$4:$G$994,ZOiS!$B$4:$B$994,E67),SUMIFS(ZOiS!$H$4:$H$994,ZOiS!$B$4:$B$994,E67)))),"")</f>
        <v/>
      </c>
      <c r="L67" s="150" t="str">
        <f>IF(K67&lt;&gt;"",IF(K67="Wn",SUMIFS(ZOiS!$E$4:$E$994,ZOiS!$B$4:$B$994,I67),IF(K67="Wn-Ma",SUMIFS(ZOiS!$E$4:$E$994,ZOiS!$B$4:$B$994,I67)-SUMIFS(ZOiS!$F$4:$F$994,ZOiS!$B$4:$B$994,I67),IF(K67="Ma-Wn",SUMIFS(ZOiS!$F$4:$F$994,ZOiS!$B$4:$B$994,I67)-SUMIFS(ZOiS!$E$4:$E$994,ZOiS!$B$4:$B$994,I67),SUMIFS(ZOiS!$F$4:$F$994,ZOiS!$B$4:$B$994,I67)))),"")</f>
        <v/>
      </c>
    </row>
    <row r="68" spans="4:12" x14ac:dyDescent="0.2">
      <c r="D68" s="150" t="str">
        <f>IF(C68&lt;&gt;"",IF(C68="Wn",SUMIFS(ZOiS!$G$4:$G$994,ZOiS!$B$4:$B$994,A68),IF(C68="Wn-Ma",SUMIFS(ZOiS!$G$4:$G$994,ZOiS!$B$4:$B$994,A68)-SUMIFS(ZOiS!$H$4:$H$994,ZOiS!$B$4:$B$994,A68),IF(C68="Ma-Wn",SUMIFS(ZOiS!$H$4:$H$994,ZOiS!$B$4:$B$994,A68)-SUMIFS(ZOiS!$G$4:$G$994,ZOiS!$B$4:$B$994,A68),SUMIFS(ZOiS!$H$4:$H$994,ZOiS!$B$4:$B$994,A68)))),"")</f>
        <v/>
      </c>
      <c r="H68" s="150" t="str">
        <f>IF(G68&lt;&gt;"",IF(G68="Wn",SUMIFS(ZOiS!$G$4:$G$994,ZOiS!$B$4:$B$994,E68),IF(G68="Wn-Ma",SUMIFS(ZOiS!$G$4:$G$994,ZOiS!$B$4:$B$994,E68)-SUMIFS(ZOiS!$H$4:$H$994,ZOiS!$B$4:$B$994,E68),IF(G68="Ma-Wn",SUMIFS(ZOiS!$H$4:$H$994,ZOiS!$B$4:$B$994,E68)-SUMIFS(ZOiS!$G$4:$G$994,ZOiS!$B$4:$B$994,E68),SUMIFS(ZOiS!$H$4:$H$994,ZOiS!$B$4:$B$994,E68)))),"")</f>
        <v/>
      </c>
      <c r="L68" s="150" t="str">
        <f>IF(K68&lt;&gt;"",IF(K68="Wn",SUMIFS(ZOiS!$E$4:$E$994,ZOiS!$B$4:$B$994,I68),IF(K68="Wn-Ma",SUMIFS(ZOiS!$E$4:$E$994,ZOiS!$B$4:$B$994,I68)-SUMIFS(ZOiS!$F$4:$F$994,ZOiS!$B$4:$B$994,I68),IF(K68="Ma-Wn",SUMIFS(ZOiS!$F$4:$F$994,ZOiS!$B$4:$B$994,I68)-SUMIFS(ZOiS!$E$4:$E$994,ZOiS!$B$4:$B$994,I68),SUMIFS(ZOiS!$F$4:$F$994,ZOiS!$B$4:$B$994,I68)))),"")</f>
        <v/>
      </c>
    </row>
    <row r="69" spans="4:12" x14ac:dyDescent="0.2">
      <c r="D69" s="150" t="str">
        <f>IF(C69&lt;&gt;"",IF(C69="Wn",SUMIFS(ZOiS!$G$4:$G$994,ZOiS!$B$4:$B$994,A69),IF(C69="Wn-Ma",SUMIFS(ZOiS!$G$4:$G$994,ZOiS!$B$4:$B$994,A69)-SUMIFS(ZOiS!$H$4:$H$994,ZOiS!$B$4:$B$994,A69),IF(C69="Ma-Wn",SUMIFS(ZOiS!$H$4:$H$994,ZOiS!$B$4:$B$994,A69)-SUMIFS(ZOiS!$G$4:$G$994,ZOiS!$B$4:$B$994,A69),SUMIFS(ZOiS!$H$4:$H$994,ZOiS!$B$4:$B$994,A69)))),"")</f>
        <v/>
      </c>
      <c r="H69" s="150" t="str">
        <f>IF(G69&lt;&gt;"",IF(G69="Wn",SUMIFS(ZOiS!$G$4:$G$994,ZOiS!$B$4:$B$994,E69),IF(G69="Wn-Ma",SUMIFS(ZOiS!$G$4:$G$994,ZOiS!$B$4:$B$994,E69)-SUMIFS(ZOiS!$H$4:$H$994,ZOiS!$B$4:$B$994,E69),IF(G69="Ma-Wn",SUMIFS(ZOiS!$H$4:$H$994,ZOiS!$B$4:$B$994,E69)-SUMIFS(ZOiS!$G$4:$G$994,ZOiS!$B$4:$B$994,E69),SUMIFS(ZOiS!$H$4:$H$994,ZOiS!$B$4:$B$994,E69)))),"")</f>
        <v/>
      </c>
      <c r="L69" s="150" t="str">
        <f>IF(K69&lt;&gt;"",IF(K69="Wn",SUMIFS(ZOiS!$E$4:$E$994,ZOiS!$B$4:$B$994,I69),IF(K69="Wn-Ma",SUMIFS(ZOiS!$E$4:$E$994,ZOiS!$B$4:$B$994,I69)-SUMIFS(ZOiS!$F$4:$F$994,ZOiS!$B$4:$B$994,I69),IF(K69="Ma-Wn",SUMIFS(ZOiS!$F$4:$F$994,ZOiS!$B$4:$B$994,I69)-SUMIFS(ZOiS!$E$4:$E$994,ZOiS!$B$4:$B$994,I69),SUMIFS(ZOiS!$F$4:$F$994,ZOiS!$B$4:$B$994,I69)))),"")</f>
        <v/>
      </c>
    </row>
    <row r="70" spans="4:12" x14ac:dyDescent="0.2">
      <c r="D70" s="150" t="str">
        <f>IF(C70&lt;&gt;"",IF(C70="Wn",SUMIFS(ZOiS!$G$4:$G$994,ZOiS!$B$4:$B$994,A70),IF(C70="Wn-Ma",SUMIFS(ZOiS!$G$4:$G$994,ZOiS!$B$4:$B$994,A70)-SUMIFS(ZOiS!$H$4:$H$994,ZOiS!$B$4:$B$994,A70),IF(C70="Ma-Wn",SUMIFS(ZOiS!$H$4:$H$994,ZOiS!$B$4:$B$994,A70)-SUMIFS(ZOiS!$G$4:$G$994,ZOiS!$B$4:$B$994,A70),SUMIFS(ZOiS!$H$4:$H$994,ZOiS!$B$4:$B$994,A70)))),"")</f>
        <v/>
      </c>
      <c r="H70" s="150" t="str">
        <f>IF(G70&lt;&gt;"",IF(G70="Wn",SUMIFS(ZOiS!$G$4:$G$994,ZOiS!$B$4:$B$994,E70),IF(G70="Wn-Ma",SUMIFS(ZOiS!$G$4:$G$994,ZOiS!$B$4:$B$994,E70)-SUMIFS(ZOiS!$H$4:$H$994,ZOiS!$B$4:$B$994,E70),IF(G70="Ma-Wn",SUMIFS(ZOiS!$H$4:$H$994,ZOiS!$B$4:$B$994,E70)-SUMIFS(ZOiS!$G$4:$G$994,ZOiS!$B$4:$B$994,E70),SUMIFS(ZOiS!$H$4:$H$994,ZOiS!$B$4:$B$994,E70)))),"")</f>
        <v/>
      </c>
      <c r="L70" s="150" t="str">
        <f>IF(K70&lt;&gt;"",IF(K70="Wn",SUMIFS(ZOiS!$E$4:$E$994,ZOiS!$B$4:$B$994,I70),IF(K70="Wn-Ma",SUMIFS(ZOiS!$E$4:$E$994,ZOiS!$B$4:$B$994,I70)-SUMIFS(ZOiS!$F$4:$F$994,ZOiS!$B$4:$B$994,I70),IF(K70="Ma-Wn",SUMIFS(ZOiS!$F$4:$F$994,ZOiS!$B$4:$B$994,I70)-SUMIFS(ZOiS!$E$4:$E$994,ZOiS!$B$4:$B$994,I70),SUMIFS(ZOiS!$F$4:$F$994,ZOiS!$B$4:$B$994,I70)))),"")</f>
        <v/>
      </c>
    </row>
    <row r="71" spans="4:12" x14ac:dyDescent="0.2">
      <c r="D71" s="150" t="str">
        <f>IF(C71&lt;&gt;"",IF(C71="Wn",SUMIFS(ZOiS!$G$4:$G$994,ZOiS!$B$4:$B$994,A71),IF(C71="Wn-Ma",SUMIFS(ZOiS!$G$4:$G$994,ZOiS!$B$4:$B$994,A71)-SUMIFS(ZOiS!$H$4:$H$994,ZOiS!$B$4:$B$994,A71),IF(C71="Ma-Wn",SUMIFS(ZOiS!$H$4:$H$994,ZOiS!$B$4:$B$994,A71)-SUMIFS(ZOiS!$G$4:$G$994,ZOiS!$B$4:$B$994,A71),SUMIFS(ZOiS!$H$4:$H$994,ZOiS!$B$4:$B$994,A71)))),"")</f>
        <v/>
      </c>
      <c r="H71" s="150" t="str">
        <f>IF(G71&lt;&gt;"",IF(G71="Wn",SUMIFS(ZOiS!$G$4:$G$994,ZOiS!$B$4:$B$994,E71),IF(G71="Wn-Ma",SUMIFS(ZOiS!$G$4:$G$994,ZOiS!$B$4:$B$994,E71)-SUMIFS(ZOiS!$H$4:$H$994,ZOiS!$B$4:$B$994,E71),IF(G71="Ma-Wn",SUMIFS(ZOiS!$H$4:$H$994,ZOiS!$B$4:$B$994,E71)-SUMIFS(ZOiS!$G$4:$G$994,ZOiS!$B$4:$B$994,E71),SUMIFS(ZOiS!$H$4:$H$994,ZOiS!$B$4:$B$994,E71)))),"")</f>
        <v/>
      </c>
      <c r="L71" s="150" t="str">
        <f>IF(K71&lt;&gt;"",IF(K71="Wn",SUMIFS(ZOiS!$E$4:$E$994,ZOiS!$B$4:$B$994,I71),IF(K71="Wn-Ma",SUMIFS(ZOiS!$E$4:$E$994,ZOiS!$B$4:$B$994,I71)-SUMIFS(ZOiS!$F$4:$F$994,ZOiS!$B$4:$B$994,I71),IF(K71="Ma-Wn",SUMIFS(ZOiS!$F$4:$F$994,ZOiS!$B$4:$B$994,I71)-SUMIFS(ZOiS!$E$4:$E$994,ZOiS!$B$4:$B$994,I71),SUMIFS(ZOiS!$F$4:$F$994,ZOiS!$B$4:$B$994,I71)))),"")</f>
        <v/>
      </c>
    </row>
    <row r="72" spans="4:12" x14ac:dyDescent="0.2">
      <c r="D72" s="150" t="str">
        <f>IF(C72&lt;&gt;"",IF(C72="Wn",SUMIFS(ZOiS!$G$4:$G$994,ZOiS!$B$4:$B$994,A72),IF(C72="Wn-Ma",SUMIFS(ZOiS!$G$4:$G$994,ZOiS!$B$4:$B$994,A72)-SUMIFS(ZOiS!$H$4:$H$994,ZOiS!$B$4:$B$994,A72),IF(C72="Ma-Wn",SUMIFS(ZOiS!$H$4:$H$994,ZOiS!$B$4:$B$994,A72)-SUMIFS(ZOiS!$G$4:$G$994,ZOiS!$B$4:$B$994,A72),SUMIFS(ZOiS!$H$4:$H$994,ZOiS!$B$4:$B$994,A72)))),"")</f>
        <v/>
      </c>
      <c r="H72" s="150" t="str">
        <f>IF(G72&lt;&gt;"",IF(G72="Wn",SUMIFS(ZOiS!$G$4:$G$994,ZOiS!$B$4:$B$994,E72),IF(G72="Wn-Ma",SUMIFS(ZOiS!$G$4:$G$994,ZOiS!$B$4:$B$994,E72)-SUMIFS(ZOiS!$H$4:$H$994,ZOiS!$B$4:$B$994,E72),IF(G72="Ma-Wn",SUMIFS(ZOiS!$H$4:$H$994,ZOiS!$B$4:$B$994,E72)-SUMIFS(ZOiS!$G$4:$G$994,ZOiS!$B$4:$B$994,E72),SUMIFS(ZOiS!$H$4:$H$994,ZOiS!$B$4:$B$994,E72)))),"")</f>
        <v/>
      </c>
      <c r="L72" s="150" t="str">
        <f>IF(K72&lt;&gt;"",IF(K72="Wn",SUMIFS(ZOiS!$E$4:$E$994,ZOiS!$B$4:$B$994,I72),IF(K72="Wn-Ma",SUMIFS(ZOiS!$E$4:$E$994,ZOiS!$B$4:$B$994,I72)-SUMIFS(ZOiS!$F$4:$F$994,ZOiS!$B$4:$B$994,I72),IF(K72="Ma-Wn",SUMIFS(ZOiS!$F$4:$F$994,ZOiS!$B$4:$B$994,I72)-SUMIFS(ZOiS!$E$4:$E$994,ZOiS!$B$4:$B$994,I72),SUMIFS(ZOiS!$F$4:$F$994,ZOiS!$B$4:$B$994,I72)))),"")</f>
        <v/>
      </c>
    </row>
    <row r="73" spans="4:12" x14ac:dyDescent="0.2">
      <c r="D73" s="150" t="str">
        <f>IF(C73&lt;&gt;"",IF(C73="Wn",SUMIFS(ZOiS!$G$4:$G$994,ZOiS!$B$4:$B$994,A73),IF(C73="Wn-Ma",SUMIFS(ZOiS!$G$4:$G$994,ZOiS!$B$4:$B$994,A73)-SUMIFS(ZOiS!$H$4:$H$994,ZOiS!$B$4:$B$994,A73),IF(C73="Ma-Wn",SUMIFS(ZOiS!$H$4:$H$994,ZOiS!$B$4:$B$994,A73)-SUMIFS(ZOiS!$G$4:$G$994,ZOiS!$B$4:$B$994,A73),SUMIFS(ZOiS!$H$4:$H$994,ZOiS!$B$4:$B$994,A73)))),"")</f>
        <v/>
      </c>
      <c r="H73" s="150" t="str">
        <f>IF(G73&lt;&gt;"",IF(G73="Wn",SUMIFS(ZOiS!$G$4:$G$994,ZOiS!$B$4:$B$994,E73),IF(G73="Wn-Ma",SUMIFS(ZOiS!$G$4:$G$994,ZOiS!$B$4:$B$994,E73)-SUMIFS(ZOiS!$H$4:$H$994,ZOiS!$B$4:$B$994,E73),IF(G73="Ma-Wn",SUMIFS(ZOiS!$H$4:$H$994,ZOiS!$B$4:$B$994,E73)-SUMIFS(ZOiS!$G$4:$G$994,ZOiS!$B$4:$B$994,E73),SUMIFS(ZOiS!$H$4:$H$994,ZOiS!$B$4:$B$994,E73)))),"")</f>
        <v/>
      </c>
      <c r="L73" s="150" t="str">
        <f>IF(K73&lt;&gt;"",IF(K73="Wn",SUMIFS(ZOiS!$E$4:$E$994,ZOiS!$B$4:$B$994,I73),IF(K73="Wn-Ma",SUMIFS(ZOiS!$E$4:$E$994,ZOiS!$B$4:$B$994,I73)-SUMIFS(ZOiS!$F$4:$F$994,ZOiS!$B$4:$B$994,I73),IF(K73="Ma-Wn",SUMIFS(ZOiS!$F$4:$F$994,ZOiS!$B$4:$B$994,I73)-SUMIFS(ZOiS!$E$4:$E$994,ZOiS!$B$4:$B$994,I73),SUMIFS(ZOiS!$F$4:$F$994,ZOiS!$B$4:$B$994,I73)))),"")</f>
        <v/>
      </c>
    </row>
    <row r="74" spans="4:12" x14ac:dyDescent="0.2">
      <c r="D74" s="150" t="str">
        <f>IF(C74&lt;&gt;"",IF(C74="Wn",SUMIFS(ZOiS!$G$4:$G$994,ZOiS!$B$4:$B$994,A74),IF(C74="Wn-Ma",SUMIFS(ZOiS!$G$4:$G$994,ZOiS!$B$4:$B$994,A74)-SUMIFS(ZOiS!$H$4:$H$994,ZOiS!$B$4:$B$994,A74),IF(C74="Ma-Wn",SUMIFS(ZOiS!$H$4:$H$994,ZOiS!$B$4:$B$994,A74)-SUMIFS(ZOiS!$G$4:$G$994,ZOiS!$B$4:$B$994,A74),SUMIFS(ZOiS!$H$4:$H$994,ZOiS!$B$4:$B$994,A74)))),"")</f>
        <v/>
      </c>
      <c r="H74" s="150" t="str">
        <f>IF(G74&lt;&gt;"",IF(G74="Wn",SUMIFS(ZOiS!$G$4:$G$994,ZOiS!$B$4:$B$994,E74),IF(G74="Wn-Ma",SUMIFS(ZOiS!$G$4:$G$994,ZOiS!$B$4:$B$994,E74)-SUMIFS(ZOiS!$H$4:$H$994,ZOiS!$B$4:$B$994,E74),IF(G74="Ma-Wn",SUMIFS(ZOiS!$H$4:$H$994,ZOiS!$B$4:$B$994,E74)-SUMIFS(ZOiS!$G$4:$G$994,ZOiS!$B$4:$B$994,E74),SUMIFS(ZOiS!$H$4:$H$994,ZOiS!$B$4:$B$994,E74)))),"")</f>
        <v/>
      </c>
      <c r="L74" s="150" t="str">
        <f>IF(K74&lt;&gt;"",IF(K74="Wn",SUMIFS(ZOiS!$E$4:$E$994,ZOiS!$B$4:$B$994,I74),IF(K74="Wn-Ma",SUMIFS(ZOiS!$E$4:$E$994,ZOiS!$B$4:$B$994,I74)-SUMIFS(ZOiS!$F$4:$F$994,ZOiS!$B$4:$B$994,I74),IF(K74="Ma-Wn",SUMIFS(ZOiS!$F$4:$F$994,ZOiS!$B$4:$B$994,I74)-SUMIFS(ZOiS!$E$4:$E$994,ZOiS!$B$4:$B$994,I74),SUMIFS(ZOiS!$F$4:$F$994,ZOiS!$B$4:$B$994,I74)))),"")</f>
        <v/>
      </c>
    </row>
    <row r="75" spans="4:12" x14ac:dyDescent="0.2">
      <c r="D75" s="150" t="str">
        <f>IF(C75&lt;&gt;"",IF(C75="Wn",SUMIFS(ZOiS!$G$4:$G$994,ZOiS!$B$4:$B$994,A75),IF(C75="Wn-Ma",SUMIFS(ZOiS!$G$4:$G$994,ZOiS!$B$4:$B$994,A75)-SUMIFS(ZOiS!$H$4:$H$994,ZOiS!$B$4:$B$994,A75),IF(C75="Ma-Wn",SUMIFS(ZOiS!$H$4:$H$994,ZOiS!$B$4:$B$994,A75)-SUMIFS(ZOiS!$G$4:$G$994,ZOiS!$B$4:$B$994,A75),SUMIFS(ZOiS!$H$4:$H$994,ZOiS!$B$4:$B$994,A75)))),"")</f>
        <v/>
      </c>
      <c r="H75" s="150" t="str">
        <f>IF(G75&lt;&gt;"",IF(G75="Wn",SUMIFS(ZOiS!$G$4:$G$994,ZOiS!$B$4:$B$994,E75),IF(G75="Wn-Ma",SUMIFS(ZOiS!$G$4:$G$994,ZOiS!$B$4:$B$994,E75)-SUMIFS(ZOiS!$H$4:$H$994,ZOiS!$B$4:$B$994,E75),IF(G75="Ma-Wn",SUMIFS(ZOiS!$H$4:$H$994,ZOiS!$B$4:$B$994,E75)-SUMIFS(ZOiS!$G$4:$G$994,ZOiS!$B$4:$B$994,E75),SUMIFS(ZOiS!$H$4:$H$994,ZOiS!$B$4:$B$994,E75)))),"")</f>
        <v/>
      </c>
      <c r="L75" s="150" t="str">
        <f>IF(K75&lt;&gt;"",IF(K75="Wn",SUMIFS(ZOiS!$E$4:$E$994,ZOiS!$B$4:$B$994,I75),IF(K75="Wn-Ma",SUMIFS(ZOiS!$E$4:$E$994,ZOiS!$B$4:$B$994,I75)-SUMIFS(ZOiS!$F$4:$F$994,ZOiS!$B$4:$B$994,I75),IF(K75="Ma-Wn",SUMIFS(ZOiS!$F$4:$F$994,ZOiS!$B$4:$B$994,I75)-SUMIFS(ZOiS!$E$4:$E$994,ZOiS!$B$4:$B$994,I75),SUMIFS(ZOiS!$F$4:$F$994,ZOiS!$B$4:$B$994,I75)))),"")</f>
        <v/>
      </c>
    </row>
    <row r="76" spans="4:12" x14ac:dyDescent="0.2">
      <c r="D76" s="150" t="str">
        <f>IF(C76&lt;&gt;"",IF(C76="Wn",SUMIFS(ZOiS!$G$4:$G$994,ZOiS!$B$4:$B$994,A76),IF(C76="Wn-Ma",SUMIFS(ZOiS!$G$4:$G$994,ZOiS!$B$4:$B$994,A76)-SUMIFS(ZOiS!$H$4:$H$994,ZOiS!$B$4:$B$994,A76),IF(C76="Ma-Wn",SUMIFS(ZOiS!$H$4:$H$994,ZOiS!$B$4:$B$994,A76)-SUMIFS(ZOiS!$G$4:$G$994,ZOiS!$B$4:$B$994,A76),SUMIFS(ZOiS!$H$4:$H$994,ZOiS!$B$4:$B$994,A76)))),"")</f>
        <v/>
      </c>
      <c r="H76" s="150" t="str">
        <f>IF(G76&lt;&gt;"",IF(G76="Wn",SUMIFS(ZOiS!$G$4:$G$994,ZOiS!$B$4:$B$994,E76),IF(G76="Wn-Ma",SUMIFS(ZOiS!$G$4:$G$994,ZOiS!$B$4:$B$994,E76)-SUMIFS(ZOiS!$H$4:$H$994,ZOiS!$B$4:$B$994,E76),IF(G76="Ma-Wn",SUMIFS(ZOiS!$H$4:$H$994,ZOiS!$B$4:$B$994,E76)-SUMIFS(ZOiS!$G$4:$G$994,ZOiS!$B$4:$B$994,E76),SUMIFS(ZOiS!$H$4:$H$994,ZOiS!$B$4:$B$994,E76)))),"")</f>
        <v/>
      </c>
      <c r="L76" s="150" t="str">
        <f>IF(K76&lt;&gt;"",IF(K76="Wn",SUMIFS(ZOiS!$E$4:$E$994,ZOiS!$B$4:$B$994,I76),IF(K76="Wn-Ma",SUMIFS(ZOiS!$E$4:$E$994,ZOiS!$B$4:$B$994,I76)-SUMIFS(ZOiS!$F$4:$F$994,ZOiS!$B$4:$B$994,I76),IF(K76="Ma-Wn",SUMIFS(ZOiS!$F$4:$F$994,ZOiS!$B$4:$B$994,I76)-SUMIFS(ZOiS!$E$4:$E$994,ZOiS!$B$4:$B$994,I76),SUMIFS(ZOiS!$F$4:$F$994,ZOiS!$B$4:$B$994,I76)))),"")</f>
        <v/>
      </c>
    </row>
    <row r="77" spans="4:12" x14ac:dyDescent="0.2">
      <c r="D77" s="150" t="str">
        <f>IF(C77&lt;&gt;"",IF(C77="Wn",SUMIFS(ZOiS!$G$4:$G$994,ZOiS!$B$4:$B$994,A77),IF(C77="Wn-Ma",SUMIFS(ZOiS!$G$4:$G$994,ZOiS!$B$4:$B$994,A77)-SUMIFS(ZOiS!$H$4:$H$994,ZOiS!$B$4:$B$994,A77),IF(C77="Ma-Wn",SUMIFS(ZOiS!$H$4:$H$994,ZOiS!$B$4:$B$994,A77)-SUMIFS(ZOiS!$G$4:$G$994,ZOiS!$B$4:$B$994,A77),SUMIFS(ZOiS!$H$4:$H$994,ZOiS!$B$4:$B$994,A77)))),"")</f>
        <v/>
      </c>
      <c r="H77" s="150" t="str">
        <f>IF(G77&lt;&gt;"",IF(G77="Wn",SUMIFS(ZOiS!$G$4:$G$994,ZOiS!$B$4:$B$994,E77),IF(G77="Wn-Ma",SUMIFS(ZOiS!$G$4:$G$994,ZOiS!$B$4:$B$994,E77)-SUMIFS(ZOiS!$H$4:$H$994,ZOiS!$B$4:$B$994,E77),IF(G77="Ma-Wn",SUMIFS(ZOiS!$H$4:$H$994,ZOiS!$B$4:$B$994,E77)-SUMIFS(ZOiS!$G$4:$G$994,ZOiS!$B$4:$B$994,E77),SUMIFS(ZOiS!$H$4:$H$994,ZOiS!$B$4:$B$994,E77)))),"")</f>
        <v/>
      </c>
      <c r="L77" s="150" t="str">
        <f>IF(K77&lt;&gt;"",IF(K77="Wn",SUMIFS(ZOiS!$E$4:$E$994,ZOiS!$B$4:$B$994,I77),IF(K77="Wn-Ma",SUMIFS(ZOiS!$E$4:$E$994,ZOiS!$B$4:$B$994,I77)-SUMIFS(ZOiS!$F$4:$F$994,ZOiS!$B$4:$B$994,I77),IF(K77="Ma-Wn",SUMIFS(ZOiS!$F$4:$F$994,ZOiS!$B$4:$B$994,I77)-SUMIFS(ZOiS!$E$4:$E$994,ZOiS!$B$4:$B$994,I77),SUMIFS(ZOiS!$F$4:$F$994,ZOiS!$B$4:$B$994,I77)))),"")</f>
        <v/>
      </c>
    </row>
    <row r="78" spans="4:12" x14ac:dyDescent="0.2">
      <c r="D78" s="150" t="str">
        <f>IF(C78&lt;&gt;"",IF(C78="Wn",SUMIFS(ZOiS!$G$4:$G$994,ZOiS!$B$4:$B$994,A78),IF(C78="Wn-Ma",SUMIFS(ZOiS!$G$4:$G$994,ZOiS!$B$4:$B$994,A78)-SUMIFS(ZOiS!$H$4:$H$994,ZOiS!$B$4:$B$994,A78),IF(C78="Ma-Wn",SUMIFS(ZOiS!$H$4:$H$994,ZOiS!$B$4:$B$994,A78)-SUMIFS(ZOiS!$G$4:$G$994,ZOiS!$B$4:$B$994,A78),SUMIFS(ZOiS!$H$4:$H$994,ZOiS!$B$4:$B$994,A78)))),"")</f>
        <v/>
      </c>
      <c r="H78" s="150" t="str">
        <f>IF(G78&lt;&gt;"",IF(G78="Wn",SUMIFS(ZOiS!$G$4:$G$994,ZOiS!$B$4:$B$994,E78),IF(G78="Wn-Ma",SUMIFS(ZOiS!$G$4:$G$994,ZOiS!$B$4:$B$994,E78)-SUMIFS(ZOiS!$H$4:$H$994,ZOiS!$B$4:$B$994,E78),IF(G78="Ma-Wn",SUMIFS(ZOiS!$H$4:$H$994,ZOiS!$B$4:$B$994,E78)-SUMIFS(ZOiS!$G$4:$G$994,ZOiS!$B$4:$B$994,E78),SUMIFS(ZOiS!$H$4:$H$994,ZOiS!$B$4:$B$994,E78)))),"")</f>
        <v/>
      </c>
      <c r="L78" s="150" t="str">
        <f>IF(K78&lt;&gt;"",IF(K78="Wn",SUMIFS(ZOiS!$E$4:$E$994,ZOiS!$B$4:$B$994,I78),IF(K78="Wn-Ma",SUMIFS(ZOiS!$E$4:$E$994,ZOiS!$B$4:$B$994,I78)-SUMIFS(ZOiS!$F$4:$F$994,ZOiS!$B$4:$B$994,I78),IF(K78="Ma-Wn",SUMIFS(ZOiS!$F$4:$F$994,ZOiS!$B$4:$B$994,I78)-SUMIFS(ZOiS!$E$4:$E$994,ZOiS!$B$4:$B$994,I78),SUMIFS(ZOiS!$F$4:$F$994,ZOiS!$B$4:$B$994,I78)))),"")</f>
        <v/>
      </c>
    </row>
    <row r="79" spans="4:12" x14ac:dyDescent="0.2">
      <c r="D79" s="150" t="str">
        <f>IF(C79&lt;&gt;"",IF(C79="Wn",SUMIFS(ZOiS!$G$4:$G$994,ZOiS!$B$4:$B$994,A79),IF(C79="Wn-Ma",SUMIFS(ZOiS!$G$4:$G$994,ZOiS!$B$4:$B$994,A79)-SUMIFS(ZOiS!$H$4:$H$994,ZOiS!$B$4:$B$994,A79),IF(C79="Ma-Wn",SUMIFS(ZOiS!$H$4:$H$994,ZOiS!$B$4:$B$994,A79)-SUMIFS(ZOiS!$G$4:$G$994,ZOiS!$B$4:$B$994,A79),SUMIFS(ZOiS!$H$4:$H$994,ZOiS!$B$4:$B$994,A79)))),"")</f>
        <v/>
      </c>
      <c r="H79" s="150" t="str">
        <f>IF(G79&lt;&gt;"",IF(G79="Wn",SUMIFS(ZOiS!$G$4:$G$994,ZOiS!$B$4:$B$994,E79),IF(G79="Wn-Ma",SUMIFS(ZOiS!$G$4:$G$994,ZOiS!$B$4:$B$994,E79)-SUMIFS(ZOiS!$H$4:$H$994,ZOiS!$B$4:$B$994,E79),IF(G79="Ma-Wn",SUMIFS(ZOiS!$H$4:$H$994,ZOiS!$B$4:$B$994,E79)-SUMIFS(ZOiS!$G$4:$G$994,ZOiS!$B$4:$B$994,E79),SUMIFS(ZOiS!$H$4:$H$994,ZOiS!$B$4:$B$994,E79)))),"")</f>
        <v/>
      </c>
      <c r="L79" s="150" t="str">
        <f>IF(K79&lt;&gt;"",IF(K79="Wn",SUMIFS(ZOiS!$E$4:$E$994,ZOiS!$B$4:$B$994,I79),IF(K79="Wn-Ma",SUMIFS(ZOiS!$E$4:$E$994,ZOiS!$B$4:$B$994,I79)-SUMIFS(ZOiS!$F$4:$F$994,ZOiS!$B$4:$B$994,I79),IF(K79="Ma-Wn",SUMIFS(ZOiS!$F$4:$F$994,ZOiS!$B$4:$B$994,I79)-SUMIFS(ZOiS!$E$4:$E$994,ZOiS!$B$4:$B$994,I79),SUMIFS(ZOiS!$F$4:$F$994,ZOiS!$B$4:$B$994,I79)))),"")</f>
        <v/>
      </c>
    </row>
    <row r="80" spans="4:12" x14ac:dyDescent="0.2">
      <c r="D80" s="150" t="str">
        <f>IF(C80&lt;&gt;"",IF(C80="Wn",SUMIFS(ZOiS!$G$4:$G$994,ZOiS!$B$4:$B$994,A80),IF(C80="Wn-Ma",SUMIFS(ZOiS!$G$4:$G$994,ZOiS!$B$4:$B$994,A80)-SUMIFS(ZOiS!$H$4:$H$994,ZOiS!$B$4:$B$994,A80),IF(C80="Ma-Wn",SUMIFS(ZOiS!$H$4:$H$994,ZOiS!$B$4:$B$994,A80)-SUMIFS(ZOiS!$G$4:$G$994,ZOiS!$B$4:$B$994,A80),SUMIFS(ZOiS!$H$4:$H$994,ZOiS!$B$4:$B$994,A80)))),"")</f>
        <v/>
      </c>
      <c r="H80" s="150" t="str">
        <f>IF(G80&lt;&gt;"",IF(G80="Wn",SUMIFS(ZOiS!$G$4:$G$994,ZOiS!$B$4:$B$994,E80),IF(G80="Wn-Ma",SUMIFS(ZOiS!$G$4:$G$994,ZOiS!$B$4:$B$994,E80)-SUMIFS(ZOiS!$H$4:$H$994,ZOiS!$B$4:$B$994,E80),IF(G80="Ma-Wn",SUMIFS(ZOiS!$H$4:$H$994,ZOiS!$B$4:$B$994,E80)-SUMIFS(ZOiS!$G$4:$G$994,ZOiS!$B$4:$B$994,E80),SUMIFS(ZOiS!$H$4:$H$994,ZOiS!$B$4:$B$994,E80)))),"")</f>
        <v/>
      </c>
      <c r="L80" s="150" t="str">
        <f>IF(K80&lt;&gt;"",IF(K80="Wn",SUMIFS(ZOiS!$E$4:$E$994,ZOiS!$B$4:$B$994,I80),IF(K80="Wn-Ma",SUMIFS(ZOiS!$E$4:$E$994,ZOiS!$B$4:$B$994,I80)-SUMIFS(ZOiS!$F$4:$F$994,ZOiS!$B$4:$B$994,I80),IF(K80="Ma-Wn",SUMIFS(ZOiS!$F$4:$F$994,ZOiS!$B$4:$B$994,I80)-SUMIFS(ZOiS!$E$4:$E$994,ZOiS!$B$4:$B$994,I80),SUMIFS(ZOiS!$F$4:$F$994,ZOiS!$B$4:$B$994,I80)))),"")</f>
        <v/>
      </c>
    </row>
    <row r="81" spans="4:12" x14ac:dyDescent="0.2">
      <c r="D81" s="150" t="str">
        <f>IF(C81&lt;&gt;"",IF(C81="Wn",SUMIFS(ZOiS!$G$4:$G$994,ZOiS!$B$4:$B$994,A81),IF(C81="Wn-Ma",SUMIFS(ZOiS!$G$4:$G$994,ZOiS!$B$4:$B$994,A81)-SUMIFS(ZOiS!$H$4:$H$994,ZOiS!$B$4:$B$994,A81),IF(C81="Ma-Wn",SUMIFS(ZOiS!$H$4:$H$994,ZOiS!$B$4:$B$994,A81)-SUMIFS(ZOiS!$G$4:$G$994,ZOiS!$B$4:$B$994,A81),SUMIFS(ZOiS!$H$4:$H$994,ZOiS!$B$4:$B$994,A81)))),"")</f>
        <v/>
      </c>
      <c r="H81" s="150" t="str">
        <f>IF(G81&lt;&gt;"",IF(G81="Wn",SUMIFS(ZOiS!$G$4:$G$994,ZOiS!$B$4:$B$994,E81),IF(G81="Wn-Ma",SUMIFS(ZOiS!$G$4:$G$994,ZOiS!$B$4:$B$994,E81)-SUMIFS(ZOiS!$H$4:$H$994,ZOiS!$B$4:$B$994,E81),IF(G81="Ma-Wn",SUMIFS(ZOiS!$H$4:$H$994,ZOiS!$B$4:$B$994,E81)-SUMIFS(ZOiS!$G$4:$G$994,ZOiS!$B$4:$B$994,E81),SUMIFS(ZOiS!$H$4:$H$994,ZOiS!$B$4:$B$994,E81)))),"")</f>
        <v/>
      </c>
      <c r="L81" s="150" t="str">
        <f>IF(K81&lt;&gt;"",IF(K81="Wn",SUMIFS(ZOiS!$E$4:$E$994,ZOiS!$B$4:$B$994,I81),IF(K81="Wn-Ma",SUMIFS(ZOiS!$E$4:$E$994,ZOiS!$B$4:$B$994,I81)-SUMIFS(ZOiS!$F$4:$F$994,ZOiS!$B$4:$B$994,I81),IF(K81="Ma-Wn",SUMIFS(ZOiS!$F$4:$F$994,ZOiS!$B$4:$B$994,I81)-SUMIFS(ZOiS!$E$4:$E$994,ZOiS!$B$4:$B$994,I81),SUMIFS(ZOiS!$F$4:$F$994,ZOiS!$B$4:$B$994,I81)))),"")</f>
        <v/>
      </c>
    </row>
    <row r="82" spans="4:12" x14ac:dyDescent="0.2">
      <c r="D82" s="150" t="str">
        <f>IF(C82&lt;&gt;"",IF(C82="Wn",SUMIFS(ZOiS!$G$4:$G$994,ZOiS!$B$4:$B$994,A82),IF(C82="Wn-Ma",SUMIFS(ZOiS!$G$4:$G$994,ZOiS!$B$4:$B$994,A82)-SUMIFS(ZOiS!$H$4:$H$994,ZOiS!$B$4:$B$994,A82),IF(C82="Ma-Wn",SUMIFS(ZOiS!$H$4:$H$994,ZOiS!$B$4:$B$994,A82)-SUMIFS(ZOiS!$G$4:$G$994,ZOiS!$B$4:$B$994,A82),SUMIFS(ZOiS!$H$4:$H$994,ZOiS!$B$4:$B$994,A82)))),"")</f>
        <v/>
      </c>
      <c r="H82" s="150" t="str">
        <f>IF(G82&lt;&gt;"",IF(G82="Wn",SUMIFS(ZOiS!$G$4:$G$994,ZOiS!$B$4:$B$994,E82),IF(G82="Wn-Ma",SUMIFS(ZOiS!$G$4:$G$994,ZOiS!$B$4:$B$994,E82)-SUMIFS(ZOiS!$H$4:$H$994,ZOiS!$B$4:$B$994,E82),IF(G82="Ma-Wn",SUMIFS(ZOiS!$H$4:$H$994,ZOiS!$B$4:$B$994,E82)-SUMIFS(ZOiS!$G$4:$G$994,ZOiS!$B$4:$B$994,E82),SUMIFS(ZOiS!$H$4:$H$994,ZOiS!$B$4:$B$994,E82)))),"")</f>
        <v/>
      </c>
      <c r="L82" s="150" t="str">
        <f>IF(K82&lt;&gt;"",IF(K82="Wn",SUMIFS(ZOiS!$E$4:$E$994,ZOiS!$B$4:$B$994,I82),IF(K82="Wn-Ma",SUMIFS(ZOiS!$E$4:$E$994,ZOiS!$B$4:$B$994,I82)-SUMIFS(ZOiS!$F$4:$F$994,ZOiS!$B$4:$B$994,I82),IF(K82="Ma-Wn",SUMIFS(ZOiS!$F$4:$F$994,ZOiS!$B$4:$B$994,I82)-SUMIFS(ZOiS!$E$4:$E$994,ZOiS!$B$4:$B$994,I82),SUMIFS(ZOiS!$F$4:$F$994,ZOiS!$B$4:$B$994,I82)))),"")</f>
        <v/>
      </c>
    </row>
    <row r="83" spans="4:12" x14ac:dyDescent="0.2">
      <c r="D83" s="150" t="str">
        <f>IF(C83&lt;&gt;"",IF(C83="Wn",SUMIFS(ZOiS!$G$4:$G$994,ZOiS!$B$4:$B$994,A83),IF(C83="Wn-Ma",SUMIFS(ZOiS!$G$4:$G$994,ZOiS!$B$4:$B$994,A83)-SUMIFS(ZOiS!$H$4:$H$994,ZOiS!$B$4:$B$994,A83),IF(C83="Ma-Wn",SUMIFS(ZOiS!$H$4:$H$994,ZOiS!$B$4:$B$994,A83)-SUMIFS(ZOiS!$G$4:$G$994,ZOiS!$B$4:$B$994,A83),SUMIFS(ZOiS!$H$4:$H$994,ZOiS!$B$4:$B$994,A83)))),"")</f>
        <v/>
      </c>
      <c r="H83" s="150" t="str">
        <f>IF(G83&lt;&gt;"",IF(G83="Wn",SUMIFS(ZOiS!$G$4:$G$994,ZOiS!$B$4:$B$994,E83),IF(G83="Wn-Ma",SUMIFS(ZOiS!$G$4:$G$994,ZOiS!$B$4:$B$994,E83)-SUMIFS(ZOiS!$H$4:$H$994,ZOiS!$B$4:$B$994,E83),IF(G83="Ma-Wn",SUMIFS(ZOiS!$H$4:$H$994,ZOiS!$B$4:$B$994,E83)-SUMIFS(ZOiS!$G$4:$G$994,ZOiS!$B$4:$B$994,E83),SUMIFS(ZOiS!$H$4:$H$994,ZOiS!$B$4:$B$994,E83)))),"")</f>
        <v/>
      </c>
      <c r="L83" s="150" t="str">
        <f>IF(K83&lt;&gt;"",IF(K83="Wn",SUMIFS(ZOiS!$E$4:$E$994,ZOiS!$B$4:$B$994,I83),IF(K83="Wn-Ma",SUMIFS(ZOiS!$E$4:$E$994,ZOiS!$B$4:$B$994,I83)-SUMIFS(ZOiS!$F$4:$F$994,ZOiS!$B$4:$B$994,I83),IF(K83="Ma-Wn",SUMIFS(ZOiS!$F$4:$F$994,ZOiS!$B$4:$B$994,I83)-SUMIFS(ZOiS!$E$4:$E$994,ZOiS!$B$4:$B$994,I83),SUMIFS(ZOiS!$F$4:$F$994,ZOiS!$B$4:$B$994,I83)))),"")</f>
        <v/>
      </c>
    </row>
    <row r="84" spans="4:12" x14ac:dyDescent="0.2">
      <c r="D84" s="150" t="str">
        <f>IF(C84&lt;&gt;"",IF(C84="Wn",SUMIFS(ZOiS!$G$4:$G$994,ZOiS!$B$4:$B$994,A84),IF(C84="Wn-Ma",SUMIFS(ZOiS!$G$4:$G$994,ZOiS!$B$4:$B$994,A84)-SUMIFS(ZOiS!$H$4:$H$994,ZOiS!$B$4:$B$994,A84),IF(C84="Ma-Wn",SUMIFS(ZOiS!$H$4:$H$994,ZOiS!$B$4:$B$994,A84)-SUMIFS(ZOiS!$G$4:$G$994,ZOiS!$B$4:$B$994,A84),SUMIFS(ZOiS!$H$4:$H$994,ZOiS!$B$4:$B$994,A84)))),"")</f>
        <v/>
      </c>
      <c r="H84" s="150" t="str">
        <f>IF(G84&lt;&gt;"",IF(G84="Wn",SUMIFS(ZOiS!$G$4:$G$994,ZOiS!$B$4:$B$994,E84),IF(G84="Wn-Ma",SUMIFS(ZOiS!$G$4:$G$994,ZOiS!$B$4:$B$994,E84)-SUMIFS(ZOiS!$H$4:$H$994,ZOiS!$B$4:$B$994,E84),IF(G84="Ma-Wn",SUMIFS(ZOiS!$H$4:$H$994,ZOiS!$B$4:$B$994,E84)-SUMIFS(ZOiS!$G$4:$G$994,ZOiS!$B$4:$B$994,E84),SUMIFS(ZOiS!$H$4:$H$994,ZOiS!$B$4:$B$994,E84)))),"")</f>
        <v/>
      </c>
      <c r="L84" s="150" t="str">
        <f>IF(K84&lt;&gt;"",IF(K84="Wn",SUMIFS(ZOiS!$E$4:$E$994,ZOiS!$B$4:$B$994,I84),IF(K84="Wn-Ma",SUMIFS(ZOiS!$E$4:$E$994,ZOiS!$B$4:$B$994,I84)-SUMIFS(ZOiS!$F$4:$F$994,ZOiS!$B$4:$B$994,I84),IF(K84="Ma-Wn",SUMIFS(ZOiS!$F$4:$F$994,ZOiS!$B$4:$B$994,I84)-SUMIFS(ZOiS!$E$4:$E$994,ZOiS!$B$4:$B$994,I84),SUMIFS(ZOiS!$F$4:$F$994,ZOiS!$B$4:$B$994,I84)))),"")</f>
        <v/>
      </c>
    </row>
    <row r="85" spans="4:12" x14ac:dyDescent="0.2">
      <c r="D85" s="150" t="str">
        <f>IF(C85&lt;&gt;"",IF(C85="Wn",SUMIFS(ZOiS!$G$4:$G$994,ZOiS!$B$4:$B$994,A85),IF(C85="Wn-Ma",SUMIFS(ZOiS!$G$4:$G$994,ZOiS!$B$4:$B$994,A85)-SUMIFS(ZOiS!$H$4:$H$994,ZOiS!$B$4:$B$994,A85),IF(C85="Ma-Wn",SUMIFS(ZOiS!$H$4:$H$994,ZOiS!$B$4:$B$994,A85)-SUMIFS(ZOiS!$G$4:$G$994,ZOiS!$B$4:$B$994,A85),SUMIFS(ZOiS!$H$4:$H$994,ZOiS!$B$4:$B$994,A85)))),"")</f>
        <v/>
      </c>
      <c r="H85" s="150" t="str">
        <f>IF(G85&lt;&gt;"",IF(G85="Wn",SUMIFS(ZOiS!$G$4:$G$994,ZOiS!$B$4:$B$994,E85),IF(G85="Wn-Ma",SUMIFS(ZOiS!$G$4:$G$994,ZOiS!$B$4:$B$994,E85)-SUMIFS(ZOiS!$H$4:$H$994,ZOiS!$B$4:$B$994,E85),IF(G85="Ma-Wn",SUMIFS(ZOiS!$H$4:$H$994,ZOiS!$B$4:$B$994,E85)-SUMIFS(ZOiS!$G$4:$G$994,ZOiS!$B$4:$B$994,E85),SUMIFS(ZOiS!$H$4:$H$994,ZOiS!$B$4:$B$994,E85)))),"")</f>
        <v/>
      </c>
      <c r="L85" s="150" t="str">
        <f>IF(K85&lt;&gt;"",IF(K85="Wn",SUMIFS(ZOiS!$E$4:$E$994,ZOiS!$B$4:$B$994,I85),IF(K85="Wn-Ma",SUMIFS(ZOiS!$E$4:$E$994,ZOiS!$B$4:$B$994,I85)-SUMIFS(ZOiS!$F$4:$F$994,ZOiS!$B$4:$B$994,I85),IF(K85="Ma-Wn",SUMIFS(ZOiS!$F$4:$F$994,ZOiS!$B$4:$B$994,I85)-SUMIFS(ZOiS!$E$4:$E$994,ZOiS!$B$4:$B$994,I85),SUMIFS(ZOiS!$F$4:$F$994,ZOiS!$B$4:$B$994,I85)))),"")</f>
        <v/>
      </c>
    </row>
    <row r="86" spans="4:12" x14ac:dyDescent="0.2">
      <c r="D86" s="150" t="str">
        <f>IF(C86&lt;&gt;"",IF(C86="Wn",SUMIFS(ZOiS!$G$4:$G$994,ZOiS!$B$4:$B$994,A86),IF(C86="Wn-Ma",SUMIFS(ZOiS!$G$4:$G$994,ZOiS!$B$4:$B$994,A86)-SUMIFS(ZOiS!$H$4:$H$994,ZOiS!$B$4:$B$994,A86),IF(C86="Ma-Wn",SUMIFS(ZOiS!$H$4:$H$994,ZOiS!$B$4:$B$994,A86)-SUMIFS(ZOiS!$G$4:$G$994,ZOiS!$B$4:$B$994,A86),SUMIFS(ZOiS!$H$4:$H$994,ZOiS!$B$4:$B$994,A86)))),"")</f>
        <v/>
      </c>
      <c r="H86" s="150" t="str">
        <f>IF(G86&lt;&gt;"",IF(G86="Wn",SUMIFS(ZOiS!$G$4:$G$994,ZOiS!$B$4:$B$994,E86),IF(G86="Wn-Ma",SUMIFS(ZOiS!$G$4:$G$994,ZOiS!$B$4:$B$994,E86)-SUMIFS(ZOiS!$H$4:$H$994,ZOiS!$B$4:$B$994,E86),IF(G86="Ma-Wn",SUMIFS(ZOiS!$H$4:$H$994,ZOiS!$B$4:$B$994,E86)-SUMIFS(ZOiS!$G$4:$G$994,ZOiS!$B$4:$B$994,E86),SUMIFS(ZOiS!$H$4:$H$994,ZOiS!$B$4:$B$994,E86)))),"")</f>
        <v/>
      </c>
      <c r="L86" s="150" t="str">
        <f>IF(K86&lt;&gt;"",IF(K86="Wn",SUMIFS(ZOiS!$E$4:$E$994,ZOiS!$B$4:$B$994,I86),IF(K86="Wn-Ma",SUMIFS(ZOiS!$E$4:$E$994,ZOiS!$B$4:$B$994,I86)-SUMIFS(ZOiS!$F$4:$F$994,ZOiS!$B$4:$B$994,I86),IF(K86="Ma-Wn",SUMIFS(ZOiS!$F$4:$F$994,ZOiS!$B$4:$B$994,I86)-SUMIFS(ZOiS!$E$4:$E$994,ZOiS!$B$4:$B$994,I86),SUMIFS(ZOiS!$F$4:$F$994,ZOiS!$B$4:$B$994,I86)))),"")</f>
        <v/>
      </c>
    </row>
    <row r="87" spans="4:12" x14ac:dyDescent="0.2">
      <c r="D87" s="150" t="str">
        <f>IF(C87&lt;&gt;"",IF(C87="Wn",SUMIFS(ZOiS!$G$4:$G$994,ZOiS!$B$4:$B$994,A87),IF(C87="Wn-Ma",SUMIFS(ZOiS!$G$4:$G$994,ZOiS!$B$4:$B$994,A87)-SUMIFS(ZOiS!$H$4:$H$994,ZOiS!$B$4:$B$994,A87),IF(C87="Ma-Wn",SUMIFS(ZOiS!$H$4:$H$994,ZOiS!$B$4:$B$994,A87)-SUMIFS(ZOiS!$G$4:$G$994,ZOiS!$B$4:$B$994,A87),SUMIFS(ZOiS!$H$4:$H$994,ZOiS!$B$4:$B$994,A87)))),"")</f>
        <v/>
      </c>
      <c r="H87" s="150" t="str">
        <f>IF(G87&lt;&gt;"",IF(G87="Wn",SUMIFS(ZOiS!$G$4:$G$994,ZOiS!$B$4:$B$994,E87),IF(G87="Wn-Ma",SUMIFS(ZOiS!$G$4:$G$994,ZOiS!$B$4:$B$994,E87)-SUMIFS(ZOiS!$H$4:$H$994,ZOiS!$B$4:$B$994,E87),IF(G87="Ma-Wn",SUMIFS(ZOiS!$H$4:$H$994,ZOiS!$B$4:$B$994,E87)-SUMIFS(ZOiS!$G$4:$G$994,ZOiS!$B$4:$B$994,E87),SUMIFS(ZOiS!$H$4:$H$994,ZOiS!$B$4:$B$994,E87)))),"")</f>
        <v/>
      </c>
      <c r="L87" s="150" t="str">
        <f>IF(K87&lt;&gt;"",IF(K87="Wn",SUMIFS(ZOiS!$E$4:$E$994,ZOiS!$B$4:$B$994,I87),IF(K87="Wn-Ma",SUMIFS(ZOiS!$E$4:$E$994,ZOiS!$B$4:$B$994,I87)-SUMIFS(ZOiS!$F$4:$F$994,ZOiS!$B$4:$B$994,I87),IF(K87="Ma-Wn",SUMIFS(ZOiS!$F$4:$F$994,ZOiS!$B$4:$B$994,I87)-SUMIFS(ZOiS!$E$4:$E$994,ZOiS!$B$4:$B$994,I87),SUMIFS(ZOiS!$F$4:$F$994,ZOiS!$B$4:$B$994,I87)))),"")</f>
        <v/>
      </c>
    </row>
    <row r="88" spans="4:12" x14ac:dyDescent="0.2">
      <c r="D88" s="150" t="str">
        <f>IF(C88&lt;&gt;"",IF(C88="Wn",SUMIFS(ZOiS!$G$4:$G$994,ZOiS!$B$4:$B$994,A88),IF(C88="Wn-Ma",SUMIFS(ZOiS!$G$4:$G$994,ZOiS!$B$4:$B$994,A88)-SUMIFS(ZOiS!$H$4:$H$994,ZOiS!$B$4:$B$994,A88),IF(C88="Ma-Wn",SUMIFS(ZOiS!$H$4:$H$994,ZOiS!$B$4:$B$994,A88)-SUMIFS(ZOiS!$G$4:$G$994,ZOiS!$B$4:$B$994,A88),SUMIFS(ZOiS!$H$4:$H$994,ZOiS!$B$4:$B$994,A88)))),"")</f>
        <v/>
      </c>
      <c r="H88" s="150" t="str">
        <f>IF(G88&lt;&gt;"",IF(G88="Wn",SUMIFS(ZOiS!$G$4:$G$994,ZOiS!$B$4:$B$994,E88),IF(G88="Wn-Ma",SUMIFS(ZOiS!$G$4:$G$994,ZOiS!$B$4:$B$994,E88)-SUMIFS(ZOiS!$H$4:$H$994,ZOiS!$B$4:$B$994,E88),IF(G88="Ma-Wn",SUMIFS(ZOiS!$H$4:$H$994,ZOiS!$B$4:$B$994,E88)-SUMIFS(ZOiS!$G$4:$G$994,ZOiS!$B$4:$B$994,E88),SUMIFS(ZOiS!$H$4:$H$994,ZOiS!$B$4:$B$994,E88)))),"")</f>
        <v/>
      </c>
      <c r="L88" s="150" t="str">
        <f>IF(K88&lt;&gt;"",IF(K88="Wn",SUMIFS(ZOiS!$E$4:$E$994,ZOiS!$B$4:$B$994,I88),IF(K88="Wn-Ma",SUMIFS(ZOiS!$E$4:$E$994,ZOiS!$B$4:$B$994,I88)-SUMIFS(ZOiS!$F$4:$F$994,ZOiS!$B$4:$B$994,I88),IF(K88="Ma-Wn",SUMIFS(ZOiS!$F$4:$F$994,ZOiS!$B$4:$B$994,I88)-SUMIFS(ZOiS!$E$4:$E$994,ZOiS!$B$4:$B$994,I88),SUMIFS(ZOiS!$F$4:$F$994,ZOiS!$B$4:$B$994,I88)))),"")</f>
        <v/>
      </c>
    </row>
    <row r="89" spans="4:12" x14ac:dyDescent="0.2">
      <c r="D89" s="150" t="str">
        <f>IF(C89&lt;&gt;"",IF(C89="Wn",SUMIFS(ZOiS!$G$4:$G$994,ZOiS!$B$4:$B$994,A89),IF(C89="Wn-Ma",SUMIFS(ZOiS!$G$4:$G$994,ZOiS!$B$4:$B$994,A89)-SUMIFS(ZOiS!$H$4:$H$994,ZOiS!$B$4:$B$994,A89),IF(C89="Ma-Wn",SUMIFS(ZOiS!$H$4:$H$994,ZOiS!$B$4:$B$994,A89)-SUMIFS(ZOiS!$G$4:$G$994,ZOiS!$B$4:$B$994,A89),SUMIFS(ZOiS!$H$4:$H$994,ZOiS!$B$4:$B$994,A89)))),"")</f>
        <v/>
      </c>
      <c r="H89" s="150" t="str">
        <f>IF(G89&lt;&gt;"",IF(G89="Wn",SUMIFS(ZOiS!$G$4:$G$994,ZOiS!$B$4:$B$994,E89),IF(G89="Wn-Ma",SUMIFS(ZOiS!$G$4:$G$994,ZOiS!$B$4:$B$994,E89)-SUMIFS(ZOiS!$H$4:$H$994,ZOiS!$B$4:$B$994,E89),IF(G89="Ma-Wn",SUMIFS(ZOiS!$H$4:$H$994,ZOiS!$B$4:$B$994,E89)-SUMIFS(ZOiS!$G$4:$G$994,ZOiS!$B$4:$B$994,E89),SUMIFS(ZOiS!$H$4:$H$994,ZOiS!$B$4:$B$994,E89)))),"")</f>
        <v/>
      </c>
      <c r="L89" s="150" t="str">
        <f>IF(K89&lt;&gt;"",IF(K89="Wn",SUMIFS(ZOiS!$E$4:$E$994,ZOiS!$B$4:$B$994,I89),IF(K89="Wn-Ma",SUMIFS(ZOiS!$E$4:$E$994,ZOiS!$B$4:$B$994,I89)-SUMIFS(ZOiS!$F$4:$F$994,ZOiS!$B$4:$B$994,I89),IF(K89="Ma-Wn",SUMIFS(ZOiS!$F$4:$F$994,ZOiS!$B$4:$B$994,I89)-SUMIFS(ZOiS!$E$4:$E$994,ZOiS!$B$4:$B$994,I89),SUMIFS(ZOiS!$F$4:$F$994,ZOiS!$B$4:$B$994,I89)))),"")</f>
        <v/>
      </c>
    </row>
    <row r="90" spans="4:12" x14ac:dyDescent="0.2">
      <c r="D90" s="150" t="str">
        <f>IF(C90&lt;&gt;"",IF(C90="Wn",SUMIFS(ZOiS!$G$4:$G$994,ZOiS!$B$4:$B$994,A90),IF(C90="Wn-Ma",SUMIFS(ZOiS!$G$4:$G$994,ZOiS!$B$4:$B$994,A90)-SUMIFS(ZOiS!$H$4:$H$994,ZOiS!$B$4:$B$994,A90),IF(C90="Ma-Wn",SUMIFS(ZOiS!$H$4:$H$994,ZOiS!$B$4:$B$994,A90)-SUMIFS(ZOiS!$G$4:$G$994,ZOiS!$B$4:$B$994,A90),SUMIFS(ZOiS!$H$4:$H$994,ZOiS!$B$4:$B$994,A90)))),"")</f>
        <v/>
      </c>
      <c r="H90" s="150" t="str">
        <f>IF(G90&lt;&gt;"",IF(G90="Wn",SUMIFS(ZOiS!$G$4:$G$994,ZOiS!$B$4:$B$994,E90),IF(G90="Wn-Ma",SUMIFS(ZOiS!$G$4:$G$994,ZOiS!$B$4:$B$994,E90)-SUMIFS(ZOiS!$H$4:$H$994,ZOiS!$B$4:$B$994,E90),IF(G90="Ma-Wn",SUMIFS(ZOiS!$H$4:$H$994,ZOiS!$B$4:$B$994,E90)-SUMIFS(ZOiS!$G$4:$G$994,ZOiS!$B$4:$B$994,E90),SUMIFS(ZOiS!$H$4:$H$994,ZOiS!$B$4:$B$994,E90)))),"")</f>
        <v/>
      </c>
      <c r="L90" s="150" t="str">
        <f>IF(K90&lt;&gt;"",IF(K90="Wn",SUMIFS(ZOiS!$E$4:$E$994,ZOiS!$B$4:$B$994,I90),IF(K90="Wn-Ma",SUMIFS(ZOiS!$E$4:$E$994,ZOiS!$B$4:$B$994,I90)-SUMIFS(ZOiS!$F$4:$F$994,ZOiS!$B$4:$B$994,I90),IF(K90="Ma-Wn",SUMIFS(ZOiS!$F$4:$F$994,ZOiS!$B$4:$B$994,I90)-SUMIFS(ZOiS!$E$4:$E$994,ZOiS!$B$4:$B$994,I90),SUMIFS(ZOiS!$F$4:$F$994,ZOiS!$B$4:$B$994,I90)))),"")</f>
        <v/>
      </c>
    </row>
    <row r="91" spans="4:12" x14ac:dyDescent="0.2">
      <c r="D91" s="150" t="str">
        <f>IF(C91&lt;&gt;"",IF(C91="Wn",SUMIFS(ZOiS!$G$4:$G$994,ZOiS!$B$4:$B$994,A91),IF(C91="Wn-Ma",SUMIFS(ZOiS!$G$4:$G$994,ZOiS!$B$4:$B$994,A91)-SUMIFS(ZOiS!$H$4:$H$994,ZOiS!$B$4:$B$994,A91),IF(C91="Ma-Wn",SUMIFS(ZOiS!$H$4:$H$994,ZOiS!$B$4:$B$994,A91)-SUMIFS(ZOiS!$G$4:$G$994,ZOiS!$B$4:$B$994,A91),SUMIFS(ZOiS!$H$4:$H$994,ZOiS!$B$4:$B$994,A91)))),"")</f>
        <v/>
      </c>
      <c r="H91" s="150" t="str">
        <f>IF(G91&lt;&gt;"",IF(G91="Wn",SUMIFS(ZOiS!$G$4:$G$994,ZOiS!$B$4:$B$994,E91),IF(G91="Wn-Ma",SUMIFS(ZOiS!$G$4:$G$994,ZOiS!$B$4:$B$994,E91)-SUMIFS(ZOiS!$H$4:$H$994,ZOiS!$B$4:$B$994,E91),IF(G91="Ma-Wn",SUMIFS(ZOiS!$H$4:$H$994,ZOiS!$B$4:$B$994,E91)-SUMIFS(ZOiS!$G$4:$G$994,ZOiS!$B$4:$B$994,E91),SUMIFS(ZOiS!$H$4:$H$994,ZOiS!$B$4:$B$994,E91)))),"")</f>
        <v/>
      </c>
      <c r="L91" s="150" t="str">
        <f>IF(K91&lt;&gt;"",IF(K91="Wn",SUMIFS(ZOiS!$E$4:$E$994,ZOiS!$B$4:$B$994,I91),IF(K91="Wn-Ma",SUMIFS(ZOiS!$E$4:$E$994,ZOiS!$B$4:$B$994,I91)-SUMIFS(ZOiS!$F$4:$F$994,ZOiS!$B$4:$B$994,I91),IF(K91="Ma-Wn",SUMIFS(ZOiS!$F$4:$F$994,ZOiS!$B$4:$B$994,I91)-SUMIFS(ZOiS!$E$4:$E$994,ZOiS!$B$4:$B$994,I91),SUMIFS(ZOiS!$F$4:$F$994,ZOiS!$B$4:$B$994,I91)))),"")</f>
        <v/>
      </c>
    </row>
    <row r="92" spans="4:12" x14ac:dyDescent="0.2">
      <c r="D92" s="150" t="str">
        <f>IF(C92&lt;&gt;"",IF(C92="Wn",SUMIFS(ZOiS!$G$4:$G$994,ZOiS!$B$4:$B$994,A92),IF(C92="Wn-Ma",SUMIFS(ZOiS!$G$4:$G$994,ZOiS!$B$4:$B$994,A92)-SUMIFS(ZOiS!$H$4:$H$994,ZOiS!$B$4:$B$994,A92),IF(C92="Ma-Wn",SUMIFS(ZOiS!$H$4:$H$994,ZOiS!$B$4:$B$994,A92)-SUMIFS(ZOiS!$G$4:$G$994,ZOiS!$B$4:$B$994,A92),SUMIFS(ZOiS!$H$4:$H$994,ZOiS!$B$4:$B$994,A92)))),"")</f>
        <v/>
      </c>
      <c r="H92" s="150" t="str">
        <f>IF(G92&lt;&gt;"",IF(G92="Wn",SUMIFS(ZOiS!$G$4:$G$994,ZOiS!$B$4:$B$994,E92),IF(G92="Wn-Ma",SUMIFS(ZOiS!$G$4:$G$994,ZOiS!$B$4:$B$994,E92)-SUMIFS(ZOiS!$H$4:$H$994,ZOiS!$B$4:$B$994,E92),IF(G92="Ma-Wn",SUMIFS(ZOiS!$H$4:$H$994,ZOiS!$B$4:$B$994,E92)-SUMIFS(ZOiS!$G$4:$G$994,ZOiS!$B$4:$B$994,E92),SUMIFS(ZOiS!$H$4:$H$994,ZOiS!$B$4:$B$994,E92)))),"")</f>
        <v/>
      </c>
      <c r="L92" s="150" t="str">
        <f>IF(K92&lt;&gt;"",IF(K92="Wn",SUMIFS(ZOiS!$E$4:$E$994,ZOiS!$B$4:$B$994,I92),IF(K92="Wn-Ma",SUMIFS(ZOiS!$E$4:$E$994,ZOiS!$B$4:$B$994,I92)-SUMIFS(ZOiS!$F$4:$F$994,ZOiS!$B$4:$B$994,I92),IF(K92="Ma-Wn",SUMIFS(ZOiS!$F$4:$F$994,ZOiS!$B$4:$B$994,I92)-SUMIFS(ZOiS!$E$4:$E$994,ZOiS!$B$4:$B$994,I92),SUMIFS(ZOiS!$F$4:$F$994,ZOiS!$B$4:$B$994,I92)))),"")</f>
        <v/>
      </c>
    </row>
    <row r="93" spans="4:12" x14ac:dyDescent="0.2">
      <c r="D93" s="150" t="str">
        <f>IF(C93&lt;&gt;"",IF(C93="Wn",SUMIFS(ZOiS!$G$4:$G$994,ZOiS!$B$4:$B$994,A93),IF(C93="Wn-Ma",SUMIFS(ZOiS!$G$4:$G$994,ZOiS!$B$4:$B$994,A93)-SUMIFS(ZOiS!$H$4:$H$994,ZOiS!$B$4:$B$994,A93),IF(C93="Ma-Wn",SUMIFS(ZOiS!$H$4:$H$994,ZOiS!$B$4:$B$994,A93)-SUMIFS(ZOiS!$G$4:$G$994,ZOiS!$B$4:$B$994,A93),SUMIFS(ZOiS!$H$4:$H$994,ZOiS!$B$4:$B$994,A93)))),"")</f>
        <v/>
      </c>
      <c r="H93" s="150" t="str">
        <f>IF(G93&lt;&gt;"",IF(G93="Wn",SUMIFS(ZOiS!$G$4:$G$994,ZOiS!$B$4:$B$994,E93),IF(G93="Wn-Ma",SUMIFS(ZOiS!$G$4:$G$994,ZOiS!$B$4:$B$994,E93)-SUMIFS(ZOiS!$H$4:$H$994,ZOiS!$B$4:$B$994,E93),IF(G93="Ma-Wn",SUMIFS(ZOiS!$H$4:$H$994,ZOiS!$B$4:$B$994,E93)-SUMIFS(ZOiS!$G$4:$G$994,ZOiS!$B$4:$B$994,E93),SUMIFS(ZOiS!$H$4:$H$994,ZOiS!$B$4:$B$994,E93)))),"")</f>
        <v/>
      </c>
      <c r="L93" s="150" t="str">
        <f>IF(K93&lt;&gt;"",IF(K93="Wn",SUMIFS(ZOiS!$E$4:$E$994,ZOiS!$B$4:$B$994,I93),IF(K93="Wn-Ma",SUMIFS(ZOiS!$E$4:$E$994,ZOiS!$B$4:$B$994,I93)-SUMIFS(ZOiS!$F$4:$F$994,ZOiS!$B$4:$B$994,I93),IF(K93="Ma-Wn",SUMIFS(ZOiS!$F$4:$F$994,ZOiS!$B$4:$B$994,I93)-SUMIFS(ZOiS!$E$4:$E$994,ZOiS!$B$4:$B$994,I93),SUMIFS(ZOiS!$F$4:$F$994,ZOiS!$B$4:$B$994,I93)))),"")</f>
        <v/>
      </c>
    </row>
    <row r="94" spans="4:12" x14ac:dyDescent="0.2">
      <c r="D94" s="150" t="str">
        <f>IF(C94&lt;&gt;"",IF(C94="Wn",SUMIFS(ZOiS!$G$4:$G$994,ZOiS!$B$4:$B$994,A94),IF(C94="Wn-Ma",SUMIFS(ZOiS!$G$4:$G$994,ZOiS!$B$4:$B$994,A94)-SUMIFS(ZOiS!$H$4:$H$994,ZOiS!$B$4:$B$994,A94),IF(C94="Ma-Wn",SUMIFS(ZOiS!$H$4:$H$994,ZOiS!$B$4:$B$994,A94)-SUMIFS(ZOiS!$G$4:$G$994,ZOiS!$B$4:$B$994,A94),SUMIFS(ZOiS!$H$4:$H$994,ZOiS!$B$4:$B$994,A94)))),"")</f>
        <v/>
      </c>
      <c r="H94" s="150" t="str">
        <f>IF(G94&lt;&gt;"",IF(G94="Wn",SUMIFS(ZOiS!$G$4:$G$994,ZOiS!$B$4:$B$994,E94),IF(G94="Wn-Ma",SUMIFS(ZOiS!$G$4:$G$994,ZOiS!$B$4:$B$994,E94)-SUMIFS(ZOiS!$H$4:$H$994,ZOiS!$B$4:$B$994,E94),IF(G94="Ma-Wn",SUMIFS(ZOiS!$H$4:$H$994,ZOiS!$B$4:$B$994,E94)-SUMIFS(ZOiS!$G$4:$G$994,ZOiS!$B$4:$B$994,E94),SUMIFS(ZOiS!$H$4:$H$994,ZOiS!$B$4:$B$994,E94)))),"")</f>
        <v/>
      </c>
      <c r="L94" s="150" t="str">
        <f>IF(K94&lt;&gt;"",IF(K94="Wn",SUMIFS(ZOiS!$E$4:$E$994,ZOiS!$B$4:$B$994,I94),IF(K94="Wn-Ma",SUMIFS(ZOiS!$E$4:$E$994,ZOiS!$B$4:$B$994,I94)-SUMIFS(ZOiS!$F$4:$F$994,ZOiS!$B$4:$B$994,I94),IF(K94="Ma-Wn",SUMIFS(ZOiS!$F$4:$F$994,ZOiS!$B$4:$B$994,I94)-SUMIFS(ZOiS!$E$4:$E$994,ZOiS!$B$4:$B$994,I94),SUMIFS(ZOiS!$F$4:$F$994,ZOiS!$B$4:$B$994,I94)))),"")</f>
        <v/>
      </c>
    </row>
    <row r="95" spans="4:12" x14ac:dyDescent="0.2">
      <c r="D95" s="150" t="str">
        <f>IF(C95&lt;&gt;"",IF(C95="Wn",SUMIFS(ZOiS!$G$4:$G$994,ZOiS!$B$4:$B$994,A95),IF(C95="Wn-Ma",SUMIFS(ZOiS!$G$4:$G$994,ZOiS!$B$4:$B$994,A95)-SUMIFS(ZOiS!$H$4:$H$994,ZOiS!$B$4:$B$994,A95),IF(C95="Ma-Wn",SUMIFS(ZOiS!$H$4:$H$994,ZOiS!$B$4:$B$994,A95)-SUMIFS(ZOiS!$G$4:$G$994,ZOiS!$B$4:$B$994,A95),SUMIFS(ZOiS!$H$4:$H$994,ZOiS!$B$4:$B$994,A95)))),"")</f>
        <v/>
      </c>
      <c r="H95" s="150" t="str">
        <f>IF(G95&lt;&gt;"",IF(G95="Wn",SUMIFS(ZOiS!$G$4:$G$994,ZOiS!$B$4:$B$994,E95),IF(G95="Wn-Ma",SUMIFS(ZOiS!$G$4:$G$994,ZOiS!$B$4:$B$994,E95)-SUMIFS(ZOiS!$H$4:$H$994,ZOiS!$B$4:$B$994,E95),IF(G95="Ma-Wn",SUMIFS(ZOiS!$H$4:$H$994,ZOiS!$B$4:$B$994,E95)-SUMIFS(ZOiS!$G$4:$G$994,ZOiS!$B$4:$B$994,E95),SUMIFS(ZOiS!$H$4:$H$994,ZOiS!$B$4:$B$994,E95)))),"")</f>
        <v/>
      </c>
      <c r="L95" s="150" t="str">
        <f>IF(K95&lt;&gt;"",IF(K95="Wn",SUMIFS(ZOiS!$E$4:$E$994,ZOiS!$B$4:$B$994,I95),IF(K95="Wn-Ma",SUMIFS(ZOiS!$E$4:$E$994,ZOiS!$B$4:$B$994,I95)-SUMIFS(ZOiS!$F$4:$F$994,ZOiS!$B$4:$B$994,I95),IF(K95="Ma-Wn",SUMIFS(ZOiS!$F$4:$F$994,ZOiS!$B$4:$B$994,I95)-SUMIFS(ZOiS!$E$4:$E$994,ZOiS!$B$4:$B$994,I95),SUMIFS(ZOiS!$F$4:$F$994,ZOiS!$B$4:$B$994,I95)))),"")</f>
        <v/>
      </c>
    </row>
    <row r="96" spans="4:12" x14ac:dyDescent="0.2">
      <c r="D96" s="150" t="str">
        <f>IF(C96&lt;&gt;"",IF(C96="Wn",SUMIFS(ZOiS!$G$4:$G$994,ZOiS!$B$4:$B$994,A96),IF(C96="Wn-Ma",SUMIFS(ZOiS!$G$4:$G$994,ZOiS!$B$4:$B$994,A96)-SUMIFS(ZOiS!$H$4:$H$994,ZOiS!$B$4:$B$994,A96),IF(C96="Ma-Wn",SUMIFS(ZOiS!$H$4:$H$994,ZOiS!$B$4:$B$994,A96)-SUMIFS(ZOiS!$G$4:$G$994,ZOiS!$B$4:$B$994,A96),SUMIFS(ZOiS!$H$4:$H$994,ZOiS!$B$4:$B$994,A96)))),"")</f>
        <v/>
      </c>
      <c r="H96" s="150" t="str">
        <f>IF(G96&lt;&gt;"",IF(G96="Wn",SUMIFS(ZOiS!$G$4:$G$994,ZOiS!$B$4:$B$994,E96),IF(G96="Wn-Ma",SUMIFS(ZOiS!$G$4:$G$994,ZOiS!$B$4:$B$994,E96)-SUMIFS(ZOiS!$H$4:$H$994,ZOiS!$B$4:$B$994,E96),IF(G96="Ma-Wn",SUMIFS(ZOiS!$H$4:$H$994,ZOiS!$B$4:$B$994,E96)-SUMIFS(ZOiS!$G$4:$G$994,ZOiS!$B$4:$B$994,E96),SUMIFS(ZOiS!$H$4:$H$994,ZOiS!$B$4:$B$994,E96)))),"")</f>
        <v/>
      </c>
      <c r="L96" s="150" t="str">
        <f>IF(K96&lt;&gt;"",IF(K96="Wn",SUMIFS(ZOiS!$E$4:$E$994,ZOiS!$B$4:$B$994,I96),IF(K96="Wn-Ma",SUMIFS(ZOiS!$E$4:$E$994,ZOiS!$B$4:$B$994,I96)-SUMIFS(ZOiS!$F$4:$F$994,ZOiS!$B$4:$B$994,I96),IF(K96="Ma-Wn",SUMIFS(ZOiS!$F$4:$F$994,ZOiS!$B$4:$B$994,I96)-SUMIFS(ZOiS!$E$4:$E$994,ZOiS!$B$4:$B$994,I96),SUMIFS(ZOiS!$F$4:$F$994,ZOiS!$B$4:$B$994,I96)))),"")</f>
        <v/>
      </c>
    </row>
    <row r="97" spans="4:12" x14ac:dyDescent="0.2">
      <c r="D97" s="150" t="str">
        <f>IF(C97&lt;&gt;"",IF(C97="Wn",SUMIFS(ZOiS!$G$4:$G$994,ZOiS!$B$4:$B$994,A97),IF(C97="Wn-Ma",SUMIFS(ZOiS!$G$4:$G$994,ZOiS!$B$4:$B$994,A97)-SUMIFS(ZOiS!$H$4:$H$994,ZOiS!$B$4:$B$994,A97),IF(C97="Ma-Wn",SUMIFS(ZOiS!$H$4:$H$994,ZOiS!$B$4:$B$994,A97)-SUMIFS(ZOiS!$G$4:$G$994,ZOiS!$B$4:$B$994,A97),SUMIFS(ZOiS!$H$4:$H$994,ZOiS!$B$4:$B$994,A97)))),"")</f>
        <v/>
      </c>
      <c r="H97" s="150" t="str">
        <f>IF(G97&lt;&gt;"",IF(G97="Wn",SUMIFS(ZOiS!$G$4:$G$994,ZOiS!$B$4:$B$994,E97),IF(G97="Wn-Ma",SUMIFS(ZOiS!$G$4:$G$994,ZOiS!$B$4:$B$994,E97)-SUMIFS(ZOiS!$H$4:$H$994,ZOiS!$B$4:$B$994,E97),IF(G97="Ma-Wn",SUMIFS(ZOiS!$H$4:$H$994,ZOiS!$B$4:$B$994,E97)-SUMIFS(ZOiS!$G$4:$G$994,ZOiS!$B$4:$B$994,E97),SUMIFS(ZOiS!$H$4:$H$994,ZOiS!$B$4:$B$994,E97)))),"")</f>
        <v/>
      </c>
      <c r="L97" s="150" t="str">
        <f>IF(K97&lt;&gt;"",IF(K97="Wn",SUMIFS(ZOiS!$E$4:$E$994,ZOiS!$B$4:$B$994,I97),IF(K97="Wn-Ma",SUMIFS(ZOiS!$E$4:$E$994,ZOiS!$B$4:$B$994,I97)-SUMIFS(ZOiS!$F$4:$F$994,ZOiS!$B$4:$B$994,I97),IF(K97="Ma-Wn",SUMIFS(ZOiS!$F$4:$F$994,ZOiS!$B$4:$B$994,I97)-SUMIFS(ZOiS!$E$4:$E$994,ZOiS!$B$4:$B$994,I97),SUMIFS(ZOiS!$F$4:$F$994,ZOiS!$B$4:$B$994,I97)))),"")</f>
        <v/>
      </c>
    </row>
    <row r="98" spans="4:12" x14ac:dyDescent="0.2">
      <c r="D98" s="150" t="str">
        <f>IF(C98&lt;&gt;"",IF(C98="Wn",SUMIFS(ZOiS!$G$4:$G$994,ZOiS!$B$4:$B$994,A98),IF(C98="Wn-Ma",SUMIFS(ZOiS!$G$4:$G$994,ZOiS!$B$4:$B$994,A98)-SUMIFS(ZOiS!$H$4:$H$994,ZOiS!$B$4:$B$994,A98),IF(C98="Ma-Wn",SUMIFS(ZOiS!$H$4:$H$994,ZOiS!$B$4:$B$994,A98)-SUMIFS(ZOiS!$G$4:$G$994,ZOiS!$B$4:$B$994,A98),SUMIFS(ZOiS!$H$4:$H$994,ZOiS!$B$4:$B$994,A98)))),"")</f>
        <v/>
      </c>
      <c r="H98" s="150" t="str">
        <f>IF(G98&lt;&gt;"",IF(G98="Wn",SUMIFS(ZOiS!$G$4:$G$994,ZOiS!$B$4:$B$994,E98),IF(G98="Wn-Ma",SUMIFS(ZOiS!$G$4:$G$994,ZOiS!$B$4:$B$994,E98)-SUMIFS(ZOiS!$H$4:$H$994,ZOiS!$B$4:$B$994,E98),IF(G98="Ma-Wn",SUMIFS(ZOiS!$H$4:$H$994,ZOiS!$B$4:$B$994,E98)-SUMIFS(ZOiS!$G$4:$G$994,ZOiS!$B$4:$B$994,E98),SUMIFS(ZOiS!$H$4:$H$994,ZOiS!$B$4:$B$994,E98)))),"")</f>
        <v/>
      </c>
      <c r="L98" s="150" t="str">
        <f>IF(K98&lt;&gt;"",IF(K98="Wn",SUMIFS(ZOiS!$E$4:$E$994,ZOiS!$B$4:$B$994,I98),IF(K98="Wn-Ma",SUMIFS(ZOiS!$E$4:$E$994,ZOiS!$B$4:$B$994,I98)-SUMIFS(ZOiS!$F$4:$F$994,ZOiS!$B$4:$B$994,I98),IF(K98="Ma-Wn",SUMIFS(ZOiS!$F$4:$F$994,ZOiS!$B$4:$B$994,I98)-SUMIFS(ZOiS!$E$4:$E$994,ZOiS!$B$4:$B$994,I98),SUMIFS(ZOiS!$F$4:$F$994,ZOiS!$B$4:$B$994,I98)))),"")</f>
        <v/>
      </c>
    </row>
    <row r="99" spans="4:12" x14ac:dyDescent="0.2">
      <c r="D99" s="150" t="str">
        <f>IF(C99&lt;&gt;"",IF(C99="Wn",SUMIFS(ZOiS!$G$4:$G$994,ZOiS!$B$4:$B$994,A99),IF(C99="Wn-Ma",SUMIFS(ZOiS!$G$4:$G$994,ZOiS!$B$4:$B$994,A99)-SUMIFS(ZOiS!$H$4:$H$994,ZOiS!$B$4:$B$994,A99),IF(C99="Ma-Wn",SUMIFS(ZOiS!$H$4:$H$994,ZOiS!$B$4:$B$994,A99)-SUMIFS(ZOiS!$G$4:$G$994,ZOiS!$B$4:$B$994,A99),SUMIFS(ZOiS!$H$4:$H$994,ZOiS!$B$4:$B$994,A99)))),"")</f>
        <v/>
      </c>
      <c r="H99" s="150" t="str">
        <f>IF(G99&lt;&gt;"",IF(G99="Wn",SUMIFS(ZOiS!$G$4:$G$994,ZOiS!$B$4:$B$994,E99),IF(G99="Wn-Ma",SUMIFS(ZOiS!$G$4:$G$994,ZOiS!$B$4:$B$994,E99)-SUMIFS(ZOiS!$H$4:$H$994,ZOiS!$B$4:$B$994,E99),IF(G99="Ma-Wn",SUMIFS(ZOiS!$H$4:$H$994,ZOiS!$B$4:$B$994,E99)-SUMIFS(ZOiS!$G$4:$G$994,ZOiS!$B$4:$B$994,E99),SUMIFS(ZOiS!$H$4:$H$994,ZOiS!$B$4:$B$994,E99)))),"")</f>
        <v/>
      </c>
      <c r="L99" s="150" t="str">
        <f>IF(K99&lt;&gt;"",IF(K99="Wn",SUMIFS(ZOiS!$E$4:$E$994,ZOiS!$B$4:$B$994,I99),IF(K99="Wn-Ma",SUMIFS(ZOiS!$E$4:$E$994,ZOiS!$B$4:$B$994,I99)-SUMIFS(ZOiS!$F$4:$F$994,ZOiS!$B$4:$B$994,I99),IF(K99="Ma-Wn",SUMIFS(ZOiS!$F$4:$F$994,ZOiS!$B$4:$B$994,I99)-SUMIFS(ZOiS!$E$4:$E$994,ZOiS!$B$4:$B$994,I99),SUMIFS(ZOiS!$F$4:$F$994,ZOiS!$B$4:$B$994,I99)))),"")</f>
        <v/>
      </c>
    </row>
    <row r="100" spans="4:12" x14ac:dyDescent="0.2">
      <c r="D100" s="150" t="str">
        <f>IF(C100&lt;&gt;"",IF(C100="Wn",SUMIFS(ZOiS!$G$4:$G$994,ZOiS!$B$4:$B$994,A100),IF(C100="Wn-Ma",SUMIFS(ZOiS!$G$4:$G$994,ZOiS!$B$4:$B$994,A100)-SUMIFS(ZOiS!$H$4:$H$994,ZOiS!$B$4:$B$994,A100),IF(C100="Ma-Wn",SUMIFS(ZOiS!$H$4:$H$994,ZOiS!$B$4:$B$994,A100)-SUMIFS(ZOiS!$G$4:$G$994,ZOiS!$B$4:$B$994,A100),SUMIFS(ZOiS!$H$4:$H$994,ZOiS!$B$4:$B$994,A100)))),"")</f>
        <v/>
      </c>
      <c r="H100" s="150" t="str">
        <f>IF(G100&lt;&gt;"",IF(G100="Wn",SUMIFS(ZOiS!$G$4:$G$994,ZOiS!$B$4:$B$994,E100),IF(G100="Wn-Ma",SUMIFS(ZOiS!$G$4:$G$994,ZOiS!$B$4:$B$994,E100)-SUMIFS(ZOiS!$H$4:$H$994,ZOiS!$B$4:$B$994,E100),IF(G100="Ma-Wn",SUMIFS(ZOiS!$H$4:$H$994,ZOiS!$B$4:$B$994,E100)-SUMIFS(ZOiS!$G$4:$G$994,ZOiS!$B$4:$B$994,E100),SUMIFS(ZOiS!$H$4:$H$994,ZOiS!$B$4:$B$994,E100)))),"")</f>
        <v/>
      </c>
      <c r="L100" s="150" t="str">
        <f>IF(K100&lt;&gt;"",IF(K100="Wn",SUMIFS(ZOiS!$E$4:$E$994,ZOiS!$B$4:$B$994,I100),IF(K100="Wn-Ma",SUMIFS(ZOiS!$E$4:$E$994,ZOiS!$B$4:$B$994,I100)-SUMIFS(ZOiS!$F$4:$F$994,ZOiS!$B$4:$B$994,I100),IF(K100="Ma-Wn",SUMIFS(ZOiS!$F$4:$F$994,ZOiS!$B$4:$B$994,I100)-SUMIFS(ZOiS!$E$4:$E$994,ZOiS!$B$4:$B$994,I100),SUMIFS(ZOiS!$F$4:$F$994,ZOiS!$B$4:$B$994,I100)))),"")</f>
        <v/>
      </c>
    </row>
    <row r="101" spans="4:12" x14ac:dyDescent="0.2">
      <c r="D101" s="150" t="str">
        <f>IF(C101&lt;&gt;"",IF(C101="Wn",SUMIFS(ZOiS!$G$4:$G$994,ZOiS!$B$4:$B$994,A101),IF(C101="Wn-Ma",SUMIFS(ZOiS!$G$4:$G$994,ZOiS!$B$4:$B$994,A101)-SUMIFS(ZOiS!$H$4:$H$994,ZOiS!$B$4:$B$994,A101),IF(C101="Ma-Wn",SUMIFS(ZOiS!$H$4:$H$994,ZOiS!$B$4:$B$994,A101)-SUMIFS(ZOiS!$G$4:$G$994,ZOiS!$B$4:$B$994,A101),SUMIFS(ZOiS!$H$4:$H$994,ZOiS!$B$4:$B$994,A101)))),"")</f>
        <v/>
      </c>
      <c r="H101" s="150" t="str">
        <f>IF(G101&lt;&gt;"",IF(G101="Wn",SUMIFS(ZOiS!$G$4:$G$994,ZOiS!$B$4:$B$994,E101),IF(G101="Wn-Ma",SUMIFS(ZOiS!$G$4:$G$994,ZOiS!$B$4:$B$994,E101)-SUMIFS(ZOiS!$H$4:$H$994,ZOiS!$B$4:$B$994,E101),IF(G101="Ma-Wn",SUMIFS(ZOiS!$H$4:$H$994,ZOiS!$B$4:$B$994,E101)-SUMIFS(ZOiS!$G$4:$G$994,ZOiS!$B$4:$B$994,E101),SUMIFS(ZOiS!$H$4:$H$994,ZOiS!$B$4:$B$994,E101)))),"")</f>
        <v/>
      </c>
      <c r="L101" s="150" t="str">
        <f>IF(K101&lt;&gt;"",IF(K101="Wn",SUMIFS(ZOiS!$E$4:$E$994,ZOiS!$B$4:$B$994,I101),IF(K101="Wn-Ma",SUMIFS(ZOiS!$E$4:$E$994,ZOiS!$B$4:$B$994,I101)-SUMIFS(ZOiS!$F$4:$F$994,ZOiS!$B$4:$B$994,I101),IF(K101="Ma-Wn",SUMIFS(ZOiS!$F$4:$F$994,ZOiS!$B$4:$B$994,I101)-SUMIFS(ZOiS!$E$4:$E$994,ZOiS!$B$4:$B$994,I101),SUMIFS(ZOiS!$F$4:$F$994,ZOiS!$B$4:$B$994,I101)))),"")</f>
        <v/>
      </c>
    </row>
    <row r="102" spans="4:12" x14ac:dyDescent="0.2">
      <c r="D102" s="150" t="str">
        <f>IF(C102&lt;&gt;"",IF(C102="Wn",SUMIFS(ZOiS!$G$4:$G$994,ZOiS!$B$4:$B$994,A102),IF(C102="Wn-Ma",SUMIFS(ZOiS!$G$4:$G$994,ZOiS!$B$4:$B$994,A102)-SUMIFS(ZOiS!$H$4:$H$994,ZOiS!$B$4:$B$994,A102),IF(C102="Ma-Wn",SUMIFS(ZOiS!$H$4:$H$994,ZOiS!$B$4:$B$994,A102)-SUMIFS(ZOiS!$G$4:$G$994,ZOiS!$B$4:$B$994,A102),SUMIFS(ZOiS!$H$4:$H$994,ZOiS!$B$4:$B$994,A102)))),"")</f>
        <v/>
      </c>
      <c r="H102" s="150" t="str">
        <f>IF(G102&lt;&gt;"",IF(G102="Wn",SUMIFS(ZOiS!$G$4:$G$994,ZOiS!$B$4:$B$994,E102),IF(G102="Wn-Ma",SUMIFS(ZOiS!$G$4:$G$994,ZOiS!$B$4:$B$994,E102)-SUMIFS(ZOiS!$H$4:$H$994,ZOiS!$B$4:$B$994,E102),IF(G102="Ma-Wn",SUMIFS(ZOiS!$H$4:$H$994,ZOiS!$B$4:$B$994,E102)-SUMIFS(ZOiS!$G$4:$G$994,ZOiS!$B$4:$B$994,E102),SUMIFS(ZOiS!$H$4:$H$994,ZOiS!$B$4:$B$994,E102)))),"")</f>
        <v/>
      </c>
      <c r="L102" s="150" t="str">
        <f>IF(K102&lt;&gt;"",IF(K102="Wn",SUMIFS(ZOiS!$E$4:$E$994,ZOiS!$B$4:$B$994,I102),IF(K102="Wn-Ma",SUMIFS(ZOiS!$E$4:$E$994,ZOiS!$B$4:$B$994,I102)-SUMIFS(ZOiS!$F$4:$F$994,ZOiS!$B$4:$B$994,I102),IF(K102="Ma-Wn",SUMIFS(ZOiS!$F$4:$F$994,ZOiS!$B$4:$B$994,I102)-SUMIFS(ZOiS!$E$4:$E$994,ZOiS!$B$4:$B$994,I102),SUMIFS(ZOiS!$F$4:$F$994,ZOiS!$B$4:$B$994,I102)))),"")</f>
        <v/>
      </c>
    </row>
    <row r="103" spans="4:12" x14ac:dyDescent="0.2">
      <c r="D103" s="150" t="str">
        <f>IF(C103&lt;&gt;"",IF(C103="Wn",SUMIFS(ZOiS!$G$4:$G$994,ZOiS!$B$4:$B$994,A103),IF(C103="Wn-Ma",SUMIFS(ZOiS!$G$4:$G$994,ZOiS!$B$4:$B$994,A103)-SUMIFS(ZOiS!$H$4:$H$994,ZOiS!$B$4:$B$994,A103),IF(C103="Ma-Wn",SUMIFS(ZOiS!$H$4:$H$994,ZOiS!$B$4:$B$994,A103)-SUMIFS(ZOiS!$G$4:$G$994,ZOiS!$B$4:$B$994,A103),SUMIFS(ZOiS!$H$4:$H$994,ZOiS!$B$4:$B$994,A103)))),"")</f>
        <v/>
      </c>
      <c r="H103" s="150" t="str">
        <f>IF(G103&lt;&gt;"",IF(G103="Wn",SUMIFS(ZOiS!$G$4:$G$994,ZOiS!$B$4:$B$994,E103),IF(G103="Wn-Ma",SUMIFS(ZOiS!$G$4:$G$994,ZOiS!$B$4:$B$994,E103)-SUMIFS(ZOiS!$H$4:$H$994,ZOiS!$B$4:$B$994,E103),IF(G103="Ma-Wn",SUMIFS(ZOiS!$H$4:$H$994,ZOiS!$B$4:$B$994,E103)-SUMIFS(ZOiS!$G$4:$G$994,ZOiS!$B$4:$B$994,E103),SUMIFS(ZOiS!$H$4:$H$994,ZOiS!$B$4:$B$994,E103)))),"")</f>
        <v/>
      </c>
      <c r="L103" s="150" t="str">
        <f>IF(K103&lt;&gt;"",IF(K103="Wn",SUMIFS(ZOiS!$E$4:$E$994,ZOiS!$B$4:$B$994,I103),IF(K103="Wn-Ma",SUMIFS(ZOiS!$E$4:$E$994,ZOiS!$B$4:$B$994,I103)-SUMIFS(ZOiS!$F$4:$F$994,ZOiS!$B$4:$B$994,I103),IF(K103="Ma-Wn",SUMIFS(ZOiS!$F$4:$F$994,ZOiS!$B$4:$B$994,I103)-SUMIFS(ZOiS!$E$4:$E$994,ZOiS!$B$4:$B$994,I103),SUMIFS(ZOiS!$F$4:$F$994,ZOiS!$B$4:$B$994,I103)))),"")</f>
        <v/>
      </c>
    </row>
    <row r="104" spans="4:12" x14ac:dyDescent="0.2">
      <c r="D104" s="150" t="str">
        <f>IF(C104&lt;&gt;"",IF(C104="Wn",SUMIFS(ZOiS!$G$4:$G$994,ZOiS!$B$4:$B$994,A104),IF(C104="Wn-Ma",SUMIFS(ZOiS!$G$4:$G$994,ZOiS!$B$4:$B$994,A104)-SUMIFS(ZOiS!$H$4:$H$994,ZOiS!$B$4:$B$994,A104),IF(C104="Ma-Wn",SUMIFS(ZOiS!$H$4:$H$994,ZOiS!$B$4:$B$994,A104)-SUMIFS(ZOiS!$G$4:$G$994,ZOiS!$B$4:$B$994,A104),SUMIFS(ZOiS!$H$4:$H$994,ZOiS!$B$4:$B$994,A104)))),"")</f>
        <v/>
      </c>
      <c r="H104" s="150" t="str">
        <f>IF(G104&lt;&gt;"",IF(G104="Wn",SUMIFS(ZOiS!$G$4:$G$994,ZOiS!$B$4:$B$994,E104),IF(G104="Wn-Ma",SUMIFS(ZOiS!$G$4:$G$994,ZOiS!$B$4:$B$994,E104)-SUMIFS(ZOiS!$H$4:$H$994,ZOiS!$B$4:$B$994,E104),IF(G104="Ma-Wn",SUMIFS(ZOiS!$H$4:$H$994,ZOiS!$B$4:$B$994,E104)-SUMIFS(ZOiS!$G$4:$G$994,ZOiS!$B$4:$B$994,E104),SUMIFS(ZOiS!$H$4:$H$994,ZOiS!$B$4:$B$994,E104)))),"")</f>
        <v/>
      </c>
      <c r="L104" s="150" t="str">
        <f>IF(K104&lt;&gt;"",IF(K104="Wn",SUMIFS(ZOiS!$E$4:$E$994,ZOiS!$B$4:$B$994,I104),IF(K104="Wn-Ma",SUMIFS(ZOiS!$E$4:$E$994,ZOiS!$B$4:$B$994,I104)-SUMIFS(ZOiS!$F$4:$F$994,ZOiS!$B$4:$B$994,I104),IF(K104="Ma-Wn",SUMIFS(ZOiS!$F$4:$F$994,ZOiS!$B$4:$B$994,I104)-SUMIFS(ZOiS!$E$4:$E$994,ZOiS!$B$4:$B$994,I104),SUMIFS(ZOiS!$F$4:$F$994,ZOiS!$B$4:$B$994,I104)))),"")</f>
        <v/>
      </c>
    </row>
    <row r="105" spans="4:12" x14ac:dyDescent="0.2">
      <c r="D105" s="150" t="str">
        <f>IF(C105&lt;&gt;"",IF(C105="Wn",SUMIFS(ZOiS!$G$4:$G$994,ZOiS!$B$4:$B$994,A105),IF(C105="Wn-Ma",SUMIFS(ZOiS!$G$4:$G$994,ZOiS!$B$4:$B$994,A105)-SUMIFS(ZOiS!$H$4:$H$994,ZOiS!$B$4:$B$994,A105),IF(C105="Ma-Wn",SUMIFS(ZOiS!$H$4:$H$994,ZOiS!$B$4:$B$994,A105)-SUMIFS(ZOiS!$G$4:$G$994,ZOiS!$B$4:$B$994,A105),SUMIFS(ZOiS!$H$4:$H$994,ZOiS!$B$4:$B$994,A105)))),"")</f>
        <v/>
      </c>
      <c r="H105" s="150" t="str">
        <f>IF(G105&lt;&gt;"",IF(G105="Wn",SUMIFS(ZOiS!$G$4:$G$994,ZOiS!$B$4:$B$994,E105),IF(G105="Wn-Ma",SUMIFS(ZOiS!$G$4:$G$994,ZOiS!$B$4:$B$994,E105)-SUMIFS(ZOiS!$H$4:$H$994,ZOiS!$B$4:$B$994,E105),IF(G105="Ma-Wn",SUMIFS(ZOiS!$H$4:$H$994,ZOiS!$B$4:$B$994,E105)-SUMIFS(ZOiS!$G$4:$G$994,ZOiS!$B$4:$B$994,E105),SUMIFS(ZOiS!$H$4:$H$994,ZOiS!$B$4:$B$994,E105)))),"")</f>
        <v/>
      </c>
      <c r="L105" s="150" t="str">
        <f>IF(K105&lt;&gt;"",IF(K105="Wn",SUMIFS(ZOiS!$E$4:$E$994,ZOiS!$B$4:$B$994,I105),IF(K105="Wn-Ma",SUMIFS(ZOiS!$E$4:$E$994,ZOiS!$B$4:$B$994,I105)-SUMIFS(ZOiS!$F$4:$F$994,ZOiS!$B$4:$B$994,I105),IF(K105="Ma-Wn",SUMIFS(ZOiS!$F$4:$F$994,ZOiS!$B$4:$B$994,I105)-SUMIFS(ZOiS!$E$4:$E$994,ZOiS!$B$4:$B$994,I105),SUMIFS(ZOiS!$F$4:$F$994,ZOiS!$B$4:$B$994,I105)))),"")</f>
        <v/>
      </c>
    </row>
    <row r="106" spans="4:12" x14ac:dyDescent="0.2">
      <c r="D106" s="150" t="str">
        <f>IF(C106&lt;&gt;"",IF(C106="Wn",SUMIFS(ZOiS!$G$4:$G$994,ZOiS!$B$4:$B$994,A106),IF(C106="Wn-Ma",SUMIFS(ZOiS!$G$4:$G$994,ZOiS!$B$4:$B$994,A106)-SUMIFS(ZOiS!$H$4:$H$994,ZOiS!$B$4:$B$994,A106),IF(C106="Ma-Wn",SUMIFS(ZOiS!$H$4:$H$994,ZOiS!$B$4:$B$994,A106)-SUMIFS(ZOiS!$G$4:$G$994,ZOiS!$B$4:$B$994,A106),SUMIFS(ZOiS!$H$4:$H$994,ZOiS!$B$4:$B$994,A106)))),"")</f>
        <v/>
      </c>
      <c r="H106" s="150" t="str">
        <f>IF(G106&lt;&gt;"",IF(G106="Wn",SUMIFS(ZOiS!$G$4:$G$994,ZOiS!$B$4:$B$994,E106),IF(G106="Wn-Ma",SUMIFS(ZOiS!$G$4:$G$994,ZOiS!$B$4:$B$994,E106)-SUMIFS(ZOiS!$H$4:$H$994,ZOiS!$B$4:$B$994,E106),IF(G106="Ma-Wn",SUMIFS(ZOiS!$H$4:$H$994,ZOiS!$B$4:$B$994,E106)-SUMIFS(ZOiS!$G$4:$G$994,ZOiS!$B$4:$B$994,E106),SUMIFS(ZOiS!$H$4:$H$994,ZOiS!$B$4:$B$994,E106)))),"")</f>
        <v/>
      </c>
      <c r="L106" s="150" t="str">
        <f>IF(K106&lt;&gt;"",IF(K106="Wn",SUMIFS(ZOiS!$E$4:$E$994,ZOiS!$B$4:$B$994,I106),IF(K106="Wn-Ma",SUMIFS(ZOiS!$E$4:$E$994,ZOiS!$B$4:$B$994,I106)-SUMIFS(ZOiS!$F$4:$F$994,ZOiS!$B$4:$B$994,I106),IF(K106="Ma-Wn",SUMIFS(ZOiS!$F$4:$F$994,ZOiS!$B$4:$B$994,I106)-SUMIFS(ZOiS!$E$4:$E$994,ZOiS!$B$4:$B$994,I106),SUMIFS(ZOiS!$F$4:$F$994,ZOiS!$B$4:$B$994,I106)))),"")</f>
        <v/>
      </c>
    </row>
    <row r="107" spans="4:12" x14ac:dyDescent="0.2">
      <c r="D107" s="150" t="str">
        <f>IF(C107&lt;&gt;"",IF(C107="Wn",SUMIFS(ZOiS!$G$4:$G$994,ZOiS!$B$4:$B$994,A107),IF(C107="Wn-Ma",SUMIFS(ZOiS!$G$4:$G$994,ZOiS!$B$4:$B$994,A107)-SUMIFS(ZOiS!$H$4:$H$994,ZOiS!$B$4:$B$994,A107),IF(C107="Ma-Wn",SUMIFS(ZOiS!$H$4:$H$994,ZOiS!$B$4:$B$994,A107)-SUMIFS(ZOiS!$G$4:$G$994,ZOiS!$B$4:$B$994,A107),SUMIFS(ZOiS!$H$4:$H$994,ZOiS!$B$4:$B$994,A107)))),"")</f>
        <v/>
      </c>
      <c r="H107" s="150" t="str">
        <f>IF(G107&lt;&gt;"",IF(G107="Wn",SUMIFS(ZOiS!$G$4:$G$994,ZOiS!$B$4:$B$994,E107),IF(G107="Wn-Ma",SUMIFS(ZOiS!$G$4:$G$994,ZOiS!$B$4:$B$994,E107)-SUMIFS(ZOiS!$H$4:$H$994,ZOiS!$B$4:$B$994,E107),IF(G107="Ma-Wn",SUMIFS(ZOiS!$H$4:$H$994,ZOiS!$B$4:$B$994,E107)-SUMIFS(ZOiS!$G$4:$G$994,ZOiS!$B$4:$B$994,E107),SUMIFS(ZOiS!$H$4:$H$994,ZOiS!$B$4:$B$994,E107)))),"")</f>
        <v/>
      </c>
      <c r="L107" s="150" t="str">
        <f>IF(K107&lt;&gt;"",IF(K107="Wn",SUMIFS(ZOiS!$E$4:$E$994,ZOiS!$B$4:$B$994,I107),IF(K107="Wn-Ma",SUMIFS(ZOiS!$E$4:$E$994,ZOiS!$B$4:$B$994,I107)-SUMIFS(ZOiS!$F$4:$F$994,ZOiS!$B$4:$B$994,I107),IF(K107="Ma-Wn",SUMIFS(ZOiS!$F$4:$F$994,ZOiS!$B$4:$B$994,I107)-SUMIFS(ZOiS!$E$4:$E$994,ZOiS!$B$4:$B$994,I107),SUMIFS(ZOiS!$F$4:$F$994,ZOiS!$B$4:$B$994,I107)))),"")</f>
        <v/>
      </c>
    </row>
    <row r="108" spans="4:12" x14ac:dyDescent="0.2">
      <c r="D108" s="150" t="str">
        <f>IF(C108&lt;&gt;"",IF(C108="Wn",SUMIFS(ZOiS!$G$4:$G$994,ZOiS!$B$4:$B$994,A108),IF(C108="Wn-Ma",SUMIFS(ZOiS!$G$4:$G$994,ZOiS!$B$4:$B$994,A108)-SUMIFS(ZOiS!$H$4:$H$994,ZOiS!$B$4:$B$994,A108),IF(C108="Ma-Wn",SUMIFS(ZOiS!$H$4:$H$994,ZOiS!$B$4:$B$994,A108)-SUMIFS(ZOiS!$G$4:$G$994,ZOiS!$B$4:$B$994,A108),SUMIFS(ZOiS!$H$4:$H$994,ZOiS!$B$4:$B$994,A108)))),"")</f>
        <v/>
      </c>
      <c r="H108" s="150" t="str">
        <f>IF(G108&lt;&gt;"",IF(G108="Wn",SUMIFS(ZOiS!$G$4:$G$994,ZOiS!$B$4:$B$994,E108),IF(G108="Wn-Ma",SUMIFS(ZOiS!$G$4:$G$994,ZOiS!$B$4:$B$994,E108)-SUMIFS(ZOiS!$H$4:$H$994,ZOiS!$B$4:$B$994,E108),IF(G108="Ma-Wn",SUMIFS(ZOiS!$H$4:$H$994,ZOiS!$B$4:$B$994,E108)-SUMIFS(ZOiS!$G$4:$G$994,ZOiS!$B$4:$B$994,E108),SUMIFS(ZOiS!$H$4:$H$994,ZOiS!$B$4:$B$994,E108)))),"")</f>
        <v/>
      </c>
      <c r="L108" s="150" t="str">
        <f>IF(K108&lt;&gt;"",IF(K108="Wn",SUMIFS(ZOiS!$E$4:$E$994,ZOiS!$B$4:$B$994,I108),IF(K108="Wn-Ma",SUMIFS(ZOiS!$E$4:$E$994,ZOiS!$B$4:$B$994,I108)-SUMIFS(ZOiS!$F$4:$F$994,ZOiS!$B$4:$B$994,I108),IF(K108="Ma-Wn",SUMIFS(ZOiS!$F$4:$F$994,ZOiS!$B$4:$B$994,I108)-SUMIFS(ZOiS!$E$4:$E$994,ZOiS!$B$4:$B$994,I108),SUMIFS(ZOiS!$F$4:$F$994,ZOiS!$B$4:$B$994,I108)))),"")</f>
        <v/>
      </c>
    </row>
    <row r="109" spans="4:12" x14ac:dyDescent="0.2">
      <c r="D109" s="150" t="str">
        <f>IF(C109&lt;&gt;"",IF(C109="Wn",SUMIFS(ZOiS!$G$4:$G$994,ZOiS!$B$4:$B$994,A109),IF(C109="Wn-Ma",SUMIFS(ZOiS!$G$4:$G$994,ZOiS!$B$4:$B$994,A109)-SUMIFS(ZOiS!$H$4:$H$994,ZOiS!$B$4:$B$994,A109),IF(C109="Ma-Wn",SUMIFS(ZOiS!$H$4:$H$994,ZOiS!$B$4:$B$994,A109)-SUMIFS(ZOiS!$G$4:$G$994,ZOiS!$B$4:$B$994,A109),SUMIFS(ZOiS!$H$4:$H$994,ZOiS!$B$4:$B$994,A109)))),"")</f>
        <v/>
      </c>
      <c r="H109" s="150" t="str">
        <f>IF(G109&lt;&gt;"",IF(G109="Wn",SUMIFS(ZOiS!$G$4:$G$994,ZOiS!$B$4:$B$994,E109),IF(G109="Wn-Ma",SUMIFS(ZOiS!$G$4:$G$994,ZOiS!$B$4:$B$994,E109)-SUMIFS(ZOiS!$H$4:$H$994,ZOiS!$B$4:$B$994,E109),IF(G109="Ma-Wn",SUMIFS(ZOiS!$H$4:$H$994,ZOiS!$B$4:$B$994,E109)-SUMIFS(ZOiS!$G$4:$G$994,ZOiS!$B$4:$B$994,E109),SUMIFS(ZOiS!$H$4:$H$994,ZOiS!$B$4:$B$994,E109)))),"")</f>
        <v/>
      </c>
      <c r="L109" s="150" t="str">
        <f>IF(K109&lt;&gt;"",IF(K109="Wn",SUMIFS(ZOiS!$E$4:$E$994,ZOiS!$B$4:$B$994,I109),IF(K109="Wn-Ma",SUMIFS(ZOiS!$E$4:$E$994,ZOiS!$B$4:$B$994,I109)-SUMIFS(ZOiS!$F$4:$F$994,ZOiS!$B$4:$B$994,I109),IF(K109="Ma-Wn",SUMIFS(ZOiS!$F$4:$F$994,ZOiS!$B$4:$B$994,I109)-SUMIFS(ZOiS!$E$4:$E$994,ZOiS!$B$4:$B$994,I109),SUMIFS(ZOiS!$F$4:$F$994,ZOiS!$B$4:$B$994,I109)))),"")</f>
        <v/>
      </c>
    </row>
    <row r="110" spans="4:12" x14ac:dyDescent="0.2">
      <c r="D110" s="150" t="str">
        <f>IF(C110&lt;&gt;"",IF(C110="Wn",SUMIFS(ZOiS!$G$4:$G$994,ZOiS!$B$4:$B$994,A110),IF(C110="Wn-Ma",SUMIFS(ZOiS!$G$4:$G$994,ZOiS!$B$4:$B$994,A110)-SUMIFS(ZOiS!$H$4:$H$994,ZOiS!$B$4:$B$994,A110),IF(C110="Ma-Wn",SUMIFS(ZOiS!$H$4:$H$994,ZOiS!$B$4:$B$994,A110)-SUMIFS(ZOiS!$G$4:$G$994,ZOiS!$B$4:$B$994,A110),SUMIFS(ZOiS!$H$4:$H$994,ZOiS!$B$4:$B$994,A110)))),"")</f>
        <v/>
      </c>
      <c r="H110" s="150" t="str">
        <f>IF(G110&lt;&gt;"",IF(G110="Wn",SUMIFS(ZOiS!$G$4:$G$994,ZOiS!$B$4:$B$994,E110),IF(G110="Wn-Ma",SUMIFS(ZOiS!$G$4:$G$994,ZOiS!$B$4:$B$994,E110)-SUMIFS(ZOiS!$H$4:$H$994,ZOiS!$B$4:$B$994,E110),IF(G110="Ma-Wn",SUMIFS(ZOiS!$H$4:$H$994,ZOiS!$B$4:$B$994,E110)-SUMIFS(ZOiS!$G$4:$G$994,ZOiS!$B$4:$B$994,E110),SUMIFS(ZOiS!$H$4:$H$994,ZOiS!$B$4:$B$994,E110)))),"")</f>
        <v/>
      </c>
      <c r="L110" s="150" t="str">
        <f>IF(K110&lt;&gt;"",IF(K110="Wn",SUMIFS(ZOiS!$E$4:$E$994,ZOiS!$B$4:$B$994,I110),IF(K110="Wn-Ma",SUMIFS(ZOiS!$E$4:$E$994,ZOiS!$B$4:$B$994,I110)-SUMIFS(ZOiS!$F$4:$F$994,ZOiS!$B$4:$B$994,I110),IF(K110="Ma-Wn",SUMIFS(ZOiS!$F$4:$F$994,ZOiS!$B$4:$B$994,I110)-SUMIFS(ZOiS!$E$4:$E$994,ZOiS!$B$4:$B$994,I110),SUMIFS(ZOiS!$F$4:$F$994,ZOiS!$B$4:$B$994,I110)))),"")</f>
        <v/>
      </c>
    </row>
    <row r="111" spans="4:12" x14ac:dyDescent="0.2">
      <c r="D111" s="150" t="str">
        <f>IF(C111&lt;&gt;"",IF(C111="Wn",SUMIFS(ZOiS!$G$4:$G$994,ZOiS!$B$4:$B$994,A111),IF(C111="Wn-Ma",SUMIFS(ZOiS!$G$4:$G$994,ZOiS!$B$4:$B$994,A111)-SUMIFS(ZOiS!$H$4:$H$994,ZOiS!$B$4:$B$994,A111),IF(C111="Ma-Wn",SUMIFS(ZOiS!$H$4:$H$994,ZOiS!$B$4:$B$994,A111)-SUMIFS(ZOiS!$G$4:$G$994,ZOiS!$B$4:$B$994,A111),SUMIFS(ZOiS!$H$4:$H$994,ZOiS!$B$4:$B$994,A111)))),"")</f>
        <v/>
      </c>
      <c r="H111" s="150" t="str">
        <f>IF(G111&lt;&gt;"",IF(G111="Wn",SUMIFS(ZOiS!$G$4:$G$994,ZOiS!$B$4:$B$994,E111),IF(G111="Wn-Ma",SUMIFS(ZOiS!$G$4:$G$994,ZOiS!$B$4:$B$994,E111)-SUMIFS(ZOiS!$H$4:$H$994,ZOiS!$B$4:$B$994,E111),IF(G111="Ma-Wn",SUMIFS(ZOiS!$H$4:$H$994,ZOiS!$B$4:$B$994,E111)-SUMIFS(ZOiS!$G$4:$G$994,ZOiS!$B$4:$B$994,E111),SUMIFS(ZOiS!$H$4:$H$994,ZOiS!$B$4:$B$994,E111)))),"")</f>
        <v/>
      </c>
      <c r="L111" s="150" t="str">
        <f>IF(K111&lt;&gt;"",IF(K111="Wn",SUMIFS(ZOiS!$E$4:$E$994,ZOiS!$B$4:$B$994,I111),IF(K111="Wn-Ma",SUMIFS(ZOiS!$E$4:$E$994,ZOiS!$B$4:$B$994,I111)-SUMIFS(ZOiS!$F$4:$F$994,ZOiS!$B$4:$B$994,I111),IF(K111="Ma-Wn",SUMIFS(ZOiS!$F$4:$F$994,ZOiS!$B$4:$B$994,I111)-SUMIFS(ZOiS!$E$4:$E$994,ZOiS!$B$4:$B$994,I111),SUMIFS(ZOiS!$F$4:$F$994,ZOiS!$B$4:$B$994,I111)))),"")</f>
        <v/>
      </c>
    </row>
    <row r="112" spans="4:12" x14ac:dyDescent="0.2">
      <c r="D112" s="150" t="str">
        <f>IF(C112&lt;&gt;"",IF(C112="Wn",SUMIFS(ZOiS!$G$4:$G$994,ZOiS!$B$4:$B$994,A112),IF(C112="Wn-Ma",SUMIFS(ZOiS!$G$4:$G$994,ZOiS!$B$4:$B$994,A112)-SUMIFS(ZOiS!$H$4:$H$994,ZOiS!$B$4:$B$994,A112),IF(C112="Ma-Wn",SUMIFS(ZOiS!$H$4:$H$994,ZOiS!$B$4:$B$994,A112)-SUMIFS(ZOiS!$G$4:$G$994,ZOiS!$B$4:$B$994,A112),SUMIFS(ZOiS!$H$4:$H$994,ZOiS!$B$4:$B$994,A112)))),"")</f>
        <v/>
      </c>
      <c r="H112" s="150" t="str">
        <f>IF(G112&lt;&gt;"",IF(G112="Wn",SUMIFS(ZOiS!$G$4:$G$994,ZOiS!$B$4:$B$994,E112),IF(G112="Wn-Ma",SUMIFS(ZOiS!$G$4:$G$994,ZOiS!$B$4:$B$994,E112)-SUMIFS(ZOiS!$H$4:$H$994,ZOiS!$B$4:$B$994,E112),IF(G112="Ma-Wn",SUMIFS(ZOiS!$H$4:$H$994,ZOiS!$B$4:$B$994,E112)-SUMIFS(ZOiS!$G$4:$G$994,ZOiS!$B$4:$B$994,E112),SUMIFS(ZOiS!$H$4:$H$994,ZOiS!$B$4:$B$994,E112)))),"")</f>
        <v/>
      </c>
      <c r="L112" s="150" t="str">
        <f>IF(K112&lt;&gt;"",IF(K112="Wn",SUMIFS(ZOiS!$E$4:$E$994,ZOiS!$B$4:$B$994,I112),IF(K112="Wn-Ma",SUMIFS(ZOiS!$E$4:$E$994,ZOiS!$B$4:$B$994,I112)-SUMIFS(ZOiS!$F$4:$F$994,ZOiS!$B$4:$B$994,I112),IF(K112="Ma-Wn",SUMIFS(ZOiS!$F$4:$F$994,ZOiS!$B$4:$B$994,I112)-SUMIFS(ZOiS!$E$4:$E$994,ZOiS!$B$4:$B$994,I112),SUMIFS(ZOiS!$F$4:$F$994,ZOiS!$B$4:$B$994,I112)))),"")</f>
        <v/>
      </c>
    </row>
    <row r="113" spans="4:12" x14ac:dyDescent="0.2">
      <c r="D113" s="150" t="str">
        <f>IF(C113&lt;&gt;"",IF(C113="Wn",SUMIFS(ZOiS!$G$4:$G$994,ZOiS!$B$4:$B$994,A113),IF(C113="Wn-Ma",SUMIFS(ZOiS!$G$4:$G$994,ZOiS!$B$4:$B$994,A113)-SUMIFS(ZOiS!$H$4:$H$994,ZOiS!$B$4:$B$994,A113),IF(C113="Ma-Wn",SUMIFS(ZOiS!$H$4:$H$994,ZOiS!$B$4:$B$994,A113)-SUMIFS(ZOiS!$G$4:$G$994,ZOiS!$B$4:$B$994,A113),SUMIFS(ZOiS!$H$4:$H$994,ZOiS!$B$4:$B$994,A113)))),"")</f>
        <v/>
      </c>
      <c r="H113" s="150" t="str">
        <f>IF(G113&lt;&gt;"",IF(G113="Wn",SUMIFS(ZOiS!$G$4:$G$994,ZOiS!$B$4:$B$994,E113),IF(G113="Wn-Ma",SUMIFS(ZOiS!$G$4:$G$994,ZOiS!$B$4:$B$994,E113)-SUMIFS(ZOiS!$H$4:$H$994,ZOiS!$B$4:$B$994,E113),IF(G113="Ma-Wn",SUMIFS(ZOiS!$H$4:$H$994,ZOiS!$B$4:$B$994,E113)-SUMIFS(ZOiS!$G$4:$G$994,ZOiS!$B$4:$B$994,E113),SUMIFS(ZOiS!$H$4:$H$994,ZOiS!$B$4:$B$994,E113)))),"")</f>
        <v/>
      </c>
      <c r="L113" s="150" t="str">
        <f>IF(K113&lt;&gt;"",IF(K113="Wn",SUMIFS(ZOiS!$E$4:$E$994,ZOiS!$B$4:$B$994,I113),IF(K113="Wn-Ma",SUMIFS(ZOiS!$E$4:$E$994,ZOiS!$B$4:$B$994,I113)-SUMIFS(ZOiS!$F$4:$F$994,ZOiS!$B$4:$B$994,I113),IF(K113="Ma-Wn",SUMIFS(ZOiS!$F$4:$F$994,ZOiS!$B$4:$B$994,I113)-SUMIFS(ZOiS!$E$4:$E$994,ZOiS!$B$4:$B$994,I113),SUMIFS(ZOiS!$F$4:$F$994,ZOiS!$B$4:$B$994,I113)))),"")</f>
        <v/>
      </c>
    </row>
    <row r="114" spans="4:12" x14ac:dyDescent="0.2">
      <c r="D114" s="150" t="str">
        <f>IF(C114&lt;&gt;"",IF(C114="Wn",SUMIFS(ZOiS!$G$4:$G$994,ZOiS!$B$4:$B$994,A114),IF(C114="Wn-Ma",SUMIFS(ZOiS!$G$4:$G$994,ZOiS!$B$4:$B$994,A114)-SUMIFS(ZOiS!$H$4:$H$994,ZOiS!$B$4:$B$994,A114),IF(C114="Ma-Wn",SUMIFS(ZOiS!$H$4:$H$994,ZOiS!$B$4:$B$994,A114)-SUMIFS(ZOiS!$G$4:$G$994,ZOiS!$B$4:$B$994,A114),SUMIFS(ZOiS!$H$4:$H$994,ZOiS!$B$4:$B$994,A114)))),"")</f>
        <v/>
      </c>
      <c r="H114" s="150" t="str">
        <f>IF(G114&lt;&gt;"",IF(G114="Wn",SUMIFS(ZOiS!$G$4:$G$994,ZOiS!$B$4:$B$994,E114),IF(G114="Wn-Ma",SUMIFS(ZOiS!$G$4:$G$994,ZOiS!$B$4:$B$994,E114)-SUMIFS(ZOiS!$H$4:$H$994,ZOiS!$B$4:$B$994,E114),IF(G114="Ma-Wn",SUMIFS(ZOiS!$H$4:$H$994,ZOiS!$B$4:$B$994,E114)-SUMIFS(ZOiS!$G$4:$G$994,ZOiS!$B$4:$B$994,E114),SUMIFS(ZOiS!$H$4:$H$994,ZOiS!$B$4:$B$994,E114)))),"")</f>
        <v/>
      </c>
      <c r="L114" s="150" t="str">
        <f>IF(K114&lt;&gt;"",IF(K114="Wn",SUMIFS(ZOiS!$E$4:$E$994,ZOiS!$B$4:$B$994,I114),IF(K114="Wn-Ma",SUMIFS(ZOiS!$E$4:$E$994,ZOiS!$B$4:$B$994,I114)-SUMIFS(ZOiS!$F$4:$F$994,ZOiS!$B$4:$B$994,I114),IF(K114="Ma-Wn",SUMIFS(ZOiS!$F$4:$F$994,ZOiS!$B$4:$B$994,I114)-SUMIFS(ZOiS!$E$4:$E$994,ZOiS!$B$4:$B$994,I114),SUMIFS(ZOiS!$F$4:$F$994,ZOiS!$B$4:$B$994,I114)))),"")</f>
        <v/>
      </c>
    </row>
    <row r="115" spans="4:12" x14ac:dyDescent="0.2">
      <c r="D115" s="150" t="str">
        <f>IF(C115&lt;&gt;"",IF(C115="Wn",SUMIFS(ZOiS!$G$4:$G$994,ZOiS!$B$4:$B$994,A115),IF(C115="Wn-Ma",SUMIFS(ZOiS!$G$4:$G$994,ZOiS!$B$4:$B$994,A115)-SUMIFS(ZOiS!$H$4:$H$994,ZOiS!$B$4:$B$994,A115),IF(C115="Ma-Wn",SUMIFS(ZOiS!$H$4:$H$994,ZOiS!$B$4:$B$994,A115)-SUMIFS(ZOiS!$G$4:$G$994,ZOiS!$B$4:$B$994,A115),SUMIFS(ZOiS!$H$4:$H$994,ZOiS!$B$4:$B$994,A115)))),"")</f>
        <v/>
      </c>
      <c r="H115" s="150" t="str">
        <f>IF(G115&lt;&gt;"",IF(G115="Wn",SUMIFS(ZOiS!$G$4:$G$994,ZOiS!$B$4:$B$994,E115),IF(G115="Wn-Ma",SUMIFS(ZOiS!$G$4:$G$994,ZOiS!$B$4:$B$994,E115)-SUMIFS(ZOiS!$H$4:$H$994,ZOiS!$B$4:$B$994,E115),IF(G115="Ma-Wn",SUMIFS(ZOiS!$H$4:$H$994,ZOiS!$B$4:$B$994,E115)-SUMIFS(ZOiS!$G$4:$G$994,ZOiS!$B$4:$B$994,E115),SUMIFS(ZOiS!$H$4:$H$994,ZOiS!$B$4:$B$994,E115)))),"")</f>
        <v/>
      </c>
      <c r="L115" s="150" t="str">
        <f>IF(K115&lt;&gt;"",IF(K115="Wn",SUMIFS(ZOiS!$E$4:$E$994,ZOiS!$B$4:$B$994,I115),IF(K115="Wn-Ma",SUMIFS(ZOiS!$E$4:$E$994,ZOiS!$B$4:$B$994,I115)-SUMIFS(ZOiS!$F$4:$F$994,ZOiS!$B$4:$B$994,I115),IF(K115="Ma-Wn",SUMIFS(ZOiS!$F$4:$F$994,ZOiS!$B$4:$B$994,I115)-SUMIFS(ZOiS!$E$4:$E$994,ZOiS!$B$4:$B$994,I115),SUMIFS(ZOiS!$F$4:$F$994,ZOiS!$B$4:$B$994,I115)))),"")</f>
        <v/>
      </c>
    </row>
    <row r="116" spans="4:12" x14ac:dyDescent="0.2">
      <c r="D116" s="150" t="str">
        <f>IF(C116&lt;&gt;"",IF(C116="Wn",SUMIFS(ZOiS!$G$4:$G$994,ZOiS!$B$4:$B$994,A116),IF(C116="Wn-Ma",SUMIFS(ZOiS!$G$4:$G$994,ZOiS!$B$4:$B$994,A116)-SUMIFS(ZOiS!$H$4:$H$994,ZOiS!$B$4:$B$994,A116),IF(C116="Ma-Wn",SUMIFS(ZOiS!$H$4:$H$994,ZOiS!$B$4:$B$994,A116)-SUMIFS(ZOiS!$G$4:$G$994,ZOiS!$B$4:$B$994,A116),SUMIFS(ZOiS!$H$4:$H$994,ZOiS!$B$4:$B$994,A116)))),"")</f>
        <v/>
      </c>
      <c r="H116" s="150" t="str">
        <f>IF(G116&lt;&gt;"",IF(G116="Wn",SUMIFS(ZOiS!$G$4:$G$994,ZOiS!$B$4:$B$994,E116),IF(G116="Wn-Ma",SUMIFS(ZOiS!$G$4:$G$994,ZOiS!$B$4:$B$994,E116)-SUMIFS(ZOiS!$H$4:$H$994,ZOiS!$B$4:$B$994,E116),IF(G116="Ma-Wn",SUMIFS(ZOiS!$H$4:$H$994,ZOiS!$B$4:$B$994,E116)-SUMIFS(ZOiS!$G$4:$G$994,ZOiS!$B$4:$B$994,E116),SUMIFS(ZOiS!$H$4:$H$994,ZOiS!$B$4:$B$994,E116)))),"")</f>
        <v/>
      </c>
      <c r="L116" s="150" t="str">
        <f>IF(K116&lt;&gt;"",IF(K116="Wn",SUMIFS(ZOiS!$E$4:$E$994,ZOiS!$B$4:$B$994,I116),IF(K116="Wn-Ma",SUMIFS(ZOiS!$E$4:$E$994,ZOiS!$B$4:$B$994,I116)-SUMIFS(ZOiS!$F$4:$F$994,ZOiS!$B$4:$B$994,I116),IF(K116="Ma-Wn",SUMIFS(ZOiS!$F$4:$F$994,ZOiS!$B$4:$B$994,I116)-SUMIFS(ZOiS!$E$4:$E$994,ZOiS!$B$4:$B$994,I116),SUMIFS(ZOiS!$F$4:$F$994,ZOiS!$B$4:$B$994,I116)))),"")</f>
        <v/>
      </c>
    </row>
    <row r="117" spans="4:12" x14ac:dyDescent="0.2">
      <c r="D117" s="150" t="str">
        <f>IF(C117&lt;&gt;"",IF(C117="Wn",SUMIFS(ZOiS!$G$4:$G$994,ZOiS!$B$4:$B$994,A117),IF(C117="Wn-Ma",SUMIFS(ZOiS!$G$4:$G$994,ZOiS!$B$4:$B$994,A117)-SUMIFS(ZOiS!$H$4:$H$994,ZOiS!$B$4:$B$994,A117),IF(C117="Ma-Wn",SUMIFS(ZOiS!$H$4:$H$994,ZOiS!$B$4:$B$994,A117)-SUMIFS(ZOiS!$G$4:$G$994,ZOiS!$B$4:$B$994,A117),SUMIFS(ZOiS!$H$4:$H$994,ZOiS!$B$4:$B$994,A117)))),"")</f>
        <v/>
      </c>
      <c r="H117" s="150" t="str">
        <f>IF(G117&lt;&gt;"",IF(G117="Wn",SUMIFS(ZOiS!$G$4:$G$994,ZOiS!$B$4:$B$994,E117),IF(G117="Wn-Ma",SUMIFS(ZOiS!$G$4:$G$994,ZOiS!$B$4:$B$994,E117)-SUMIFS(ZOiS!$H$4:$H$994,ZOiS!$B$4:$B$994,E117),IF(G117="Ma-Wn",SUMIFS(ZOiS!$H$4:$H$994,ZOiS!$B$4:$B$994,E117)-SUMIFS(ZOiS!$G$4:$G$994,ZOiS!$B$4:$B$994,E117),SUMIFS(ZOiS!$H$4:$H$994,ZOiS!$B$4:$B$994,E117)))),"")</f>
        <v/>
      </c>
      <c r="L117" s="150" t="str">
        <f>IF(K117&lt;&gt;"",IF(K117="Wn",SUMIFS(ZOiS!$E$4:$E$994,ZOiS!$B$4:$B$994,I117),IF(K117="Wn-Ma",SUMIFS(ZOiS!$E$4:$E$994,ZOiS!$B$4:$B$994,I117)-SUMIFS(ZOiS!$F$4:$F$994,ZOiS!$B$4:$B$994,I117),IF(K117="Ma-Wn",SUMIFS(ZOiS!$F$4:$F$994,ZOiS!$B$4:$B$994,I117)-SUMIFS(ZOiS!$E$4:$E$994,ZOiS!$B$4:$B$994,I117),SUMIFS(ZOiS!$F$4:$F$994,ZOiS!$B$4:$B$994,I117)))),"")</f>
        <v/>
      </c>
    </row>
    <row r="118" spans="4:12" x14ac:dyDescent="0.2">
      <c r="D118" s="150" t="str">
        <f>IF(C118&lt;&gt;"",IF(C118="Wn",SUMIFS(ZOiS!$G$4:$G$994,ZOiS!$B$4:$B$994,A118),IF(C118="Wn-Ma",SUMIFS(ZOiS!$G$4:$G$994,ZOiS!$B$4:$B$994,A118)-SUMIFS(ZOiS!$H$4:$H$994,ZOiS!$B$4:$B$994,A118),IF(C118="Ma-Wn",SUMIFS(ZOiS!$H$4:$H$994,ZOiS!$B$4:$B$994,A118)-SUMIFS(ZOiS!$G$4:$G$994,ZOiS!$B$4:$B$994,A118),SUMIFS(ZOiS!$H$4:$H$994,ZOiS!$B$4:$B$994,A118)))),"")</f>
        <v/>
      </c>
      <c r="H118" s="150" t="str">
        <f>IF(G118&lt;&gt;"",IF(G118="Wn",SUMIFS(ZOiS!$G$4:$G$994,ZOiS!$B$4:$B$994,E118),IF(G118="Wn-Ma",SUMIFS(ZOiS!$G$4:$G$994,ZOiS!$B$4:$B$994,E118)-SUMIFS(ZOiS!$H$4:$H$994,ZOiS!$B$4:$B$994,E118),IF(G118="Ma-Wn",SUMIFS(ZOiS!$H$4:$H$994,ZOiS!$B$4:$B$994,E118)-SUMIFS(ZOiS!$G$4:$G$994,ZOiS!$B$4:$B$994,E118),SUMIFS(ZOiS!$H$4:$H$994,ZOiS!$B$4:$B$994,E118)))),"")</f>
        <v/>
      </c>
      <c r="L118" s="150" t="str">
        <f>IF(K118&lt;&gt;"",IF(K118="Wn",SUMIFS(ZOiS!$E$4:$E$994,ZOiS!$B$4:$B$994,I118),IF(K118="Wn-Ma",SUMIFS(ZOiS!$E$4:$E$994,ZOiS!$B$4:$B$994,I118)-SUMIFS(ZOiS!$F$4:$F$994,ZOiS!$B$4:$B$994,I118),IF(K118="Ma-Wn",SUMIFS(ZOiS!$F$4:$F$994,ZOiS!$B$4:$B$994,I118)-SUMIFS(ZOiS!$E$4:$E$994,ZOiS!$B$4:$B$994,I118),SUMIFS(ZOiS!$F$4:$F$994,ZOiS!$B$4:$B$994,I118)))),"")</f>
        <v/>
      </c>
    </row>
    <row r="119" spans="4:12" x14ac:dyDescent="0.2">
      <c r="D119" s="150" t="str">
        <f>IF(C119&lt;&gt;"",IF(C119="Wn",SUMIFS(ZOiS!$G$4:$G$994,ZOiS!$B$4:$B$994,A119),IF(C119="Wn-Ma",SUMIFS(ZOiS!$G$4:$G$994,ZOiS!$B$4:$B$994,A119)-SUMIFS(ZOiS!$H$4:$H$994,ZOiS!$B$4:$B$994,A119),IF(C119="Ma-Wn",SUMIFS(ZOiS!$H$4:$H$994,ZOiS!$B$4:$B$994,A119)-SUMIFS(ZOiS!$G$4:$G$994,ZOiS!$B$4:$B$994,A119),SUMIFS(ZOiS!$H$4:$H$994,ZOiS!$B$4:$B$994,A119)))),"")</f>
        <v/>
      </c>
      <c r="H119" s="150" t="str">
        <f>IF(G119&lt;&gt;"",IF(G119="Wn",SUMIFS(ZOiS!$G$4:$G$994,ZOiS!$B$4:$B$994,E119),IF(G119="Wn-Ma",SUMIFS(ZOiS!$G$4:$G$994,ZOiS!$B$4:$B$994,E119)-SUMIFS(ZOiS!$H$4:$H$994,ZOiS!$B$4:$B$994,E119),IF(G119="Ma-Wn",SUMIFS(ZOiS!$H$4:$H$994,ZOiS!$B$4:$B$994,E119)-SUMIFS(ZOiS!$G$4:$G$994,ZOiS!$B$4:$B$994,E119),SUMIFS(ZOiS!$H$4:$H$994,ZOiS!$B$4:$B$994,E119)))),"")</f>
        <v/>
      </c>
      <c r="L119" s="150" t="str">
        <f>IF(K119&lt;&gt;"",IF(K119="Wn",SUMIFS(ZOiS!$E$4:$E$994,ZOiS!$B$4:$B$994,I119),IF(K119="Wn-Ma",SUMIFS(ZOiS!$E$4:$E$994,ZOiS!$B$4:$B$994,I119)-SUMIFS(ZOiS!$F$4:$F$994,ZOiS!$B$4:$B$994,I119),IF(K119="Ma-Wn",SUMIFS(ZOiS!$F$4:$F$994,ZOiS!$B$4:$B$994,I119)-SUMIFS(ZOiS!$E$4:$E$994,ZOiS!$B$4:$B$994,I119),SUMIFS(ZOiS!$F$4:$F$994,ZOiS!$B$4:$B$994,I119)))),"")</f>
        <v/>
      </c>
    </row>
    <row r="120" spans="4:12" x14ac:dyDescent="0.2">
      <c r="D120" s="150" t="str">
        <f>IF(C120&lt;&gt;"",IF(C120="Wn",SUMIFS(ZOiS!$G$4:$G$994,ZOiS!$B$4:$B$994,A120),IF(C120="Wn-Ma",SUMIFS(ZOiS!$G$4:$G$994,ZOiS!$B$4:$B$994,A120)-SUMIFS(ZOiS!$H$4:$H$994,ZOiS!$B$4:$B$994,A120),IF(C120="Ma-Wn",SUMIFS(ZOiS!$H$4:$H$994,ZOiS!$B$4:$B$994,A120)-SUMIFS(ZOiS!$G$4:$G$994,ZOiS!$B$4:$B$994,A120),SUMIFS(ZOiS!$H$4:$H$994,ZOiS!$B$4:$B$994,A120)))),"")</f>
        <v/>
      </c>
      <c r="H120" s="150" t="str">
        <f>IF(G120&lt;&gt;"",IF(G120="Wn",SUMIFS(ZOiS!$G$4:$G$994,ZOiS!$B$4:$B$994,E120),IF(G120="Wn-Ma",SUMIFS(ZOiS!$G$4:$G$994,ZOiS!$B$4:$B$994,E120)-SUMIFS(ZOiS!$H$4:$H$994,ZOiS!$B$4:$B$994,E120),IF(G120="Ma-Wn",SUMIFS(ZOiS!$H$4:$H$994,ZOiS!$B$4:$B$994,E120)-SUMIFS(ZOiS!$G$4:$G$994,ZOiS!$B$4:$B$994,E120),SUMIFS(ZOiS!$H$4:$H$994,ZOiS!$B$4:$B$994,E120)))),"")</f>
        <v/>
      </c>
      <c r="L120" s="150" t="str">
        <f>IF(K120&lt;&gt;"",IF(K120="Wn",SUMIFS(ZOiS!$E$4:$E$994,ZOiS!$B$4:$B$994,I120),IF(K120="Wn-Ma",SUMIFS(ZOiS!$E$4:$E$994,ZOiS!$B$4:$B$994,I120)-SUMIFS(ZOiS!$F$4:$F$994,ZOiS!$B$4:$B$994,I120),IF(K120="Ma-Wn",SUMIFS(ZOiS!$F$4:$F$994,ZOiS!$B$4:$B$994,I120)-SUMIFS(ZOiS!$E$4:$E$994,ZOiS!$B$4:$B$994,I120),SUMIFS(ZOiS!$F$4:$F$994,ZOiS!$B$4:$B$994,I120)))),"")</f>
        <v/>
      </c>
    </row>
    <row r="121" spans="4:12" x14ac:dyDescent="0.2">
      <c r="D121" s="150" t="str">
        <f>IF(C121&lt;&gt;"",IF(C121="Wn",SUMIFS(ZOiS!$G$4:$G$994,ZOiS!$B$4:$B$994,A121),IF(C121="Wn-Ma",SUMIFS(ZOiS!$G$4:$G$994,ZOiS!$B$4:$B$994,A121)-SUMIFS(ZOiS!$H$4:$H$994,ZOiS!$B$4:$B$994,A121),IF(C121="Ma-Wn",SUMIFS(ZOiS!$H$4:$H$994,ZOiS!$B$4:$B$994,A121)-SUMIFS(ZOiS!$G$4:$G$994,ZOiS!$B$4:$B$994,A121),SUMIFS(ZOiS!$H$4:$H$994,ZOiS!$B$4:$B$994,A121)))),"")</f>
        <v/>
      </c>
      <c r="H121" s="150" t="str">
        <f>IF(G121&lt;&gt;"",IF(G121="Wn",SUMIFS(ZOiS!$G$4:$G$994,ZOiS!$B$4:$B$994,E121),IF(G121="Wn-Ma",SUMIFS(ZOiS!$G$4:$G$994,ZOiS!$B$4:$B$994,E121)-SUMIFS(ZOiS!$H$4:$H$994,ZOiS!$B$4:$B$994,E121),IF(G121="Ma-Wn",SUMIFS(ZOiS!$H$4:$H$994,ZOiS!$B$4:$B$994,E121)-SUMIFS(ZOiS!$G$4:$G$994,ZOiS!$B$4:$B$994,E121),SUMIFS(ZOiS!$H$4:$H$994,ZOiS!$B$4:$B$994,E121)))),"")</f>
        <v/>
      </c>
      <c r="L121" s="150" t="str">
        <f>IF(K121&lt;&gt;"",IF(K121="Wn",SUMIFS(ZOiS!$E$4:$E$994,ZOiS!$B$4:$B$994,I121),IF(K121="Wn-Ma",SUMIFS(ZOiS!$E$4:$E$994,ZOiS!$B$4:$B$994,I121)-SUMIFS(ZOiS!$F$4:$F$994,ZOiS!$B$4:$B$994,I121),IF(K121="Ma-Wn",SUMIFS(ZOiS!$F$4:$F$994,ZOiS!$B$4:$B$994,I121)-SUMIFS(ZOiS!$E$4:$E$994,ZOiS!$B$4:$B$994,I121),SUMIFS(ZOiS!$F$4:$F$994,ZOiS!$B$4:$B$994,I121)))),"")</f>
        <v/>
      </c>
    </row>
    <row r="122" spans="4:12" x14ac:dyDescent="0.2">
      <c r="D122" s="150" t="str">
        <f>IF(C122&lt;&gt;"",IF(C122="Wn",SUMIFS(ZOiS!$G$4:$G$994,ZOiS!$B$4:$B$994,A122),IF(C122="Wn-Ma",SUMIFS(ZOiS!$G$4:$G$994,ZOiS!$B$4:$B$994,A122)-SUMIFS(ZOiS!$H$4:$H$994,ZOiS!$B$4:$B$994,A122),IF(C122="Ma-Wn",SUMIFS(ZOiS!$H$4:$H$994,ZOiS!$B$4:$B$994,A122)-SUMIFS(ZOiS!$G$4:$G$994,ZOiS!$B$4:$B$994,A122),SUMIFS(ZOiS!$H$4:$H$994,ZOiS!$B$4:$B$994,A122)))),"")</f>
        <v/>
      </c>
      <c r="H122" s="150" t="str">
        <f>IF(G122&lt;&gt;"",IF(G122="Wn",SUMIFS(ZOiS!$G$4:$G$994,ZOiS!$B$4:$B$994,E122),IF(G122="Wn-Ma",SUMIFS(ZOiS!$G$4:$G$994,ZOiS!$B$4:$B$994,E122)-SUMIFS(ZOiS!$H$4:$H$994,ZOiS!$B$4:$B$994,E122),IF(G122="Ma-Wn",SUMIFS(ZOiS!$H$4:$H$994,ZOiS!$B$4:$B$994,E122)-SUMIFS(ZOiS!$G$4:$G$994,ZOiS!$B$4:$B$994,E122),SUMIFS(ZOiS!$H$4:$H$994,ZOiS!$B$4:$B$994,E122)))),"")</f>
        <v/>
      </c>
      <c r="L122" s="150" t="str">
        <f>IF(K122&lt;&gt;"",IF(K122="Wn",SUMIFS(ZOiS!$E$4:$E$994,ZOiS!$B$4:$B$994,I122),IF(K122="Wn-Ma",SUMIFS(ZOiS!$E$4:$E$994,ZOiS!$B$4:$B$994,I122)-SUMIFS(ZOiS!$F$4:$F$994,ZOiS!$B$4:$B$994,I122),IF(K122="Ma-Wn",SUMIFS(ZOiS!$F$4:$F$994,ZOiS!$B$4:$B$994,I122)-SUMIFS(ZOiS!$E$4:$E$994,ZOiS!$B$4:$B$994,I122),SUMIFS(ZOiS!$F$4:$F$994,ZOiS!$B$4:$B$994,I122)))),"")</f>
        <v/>
      </c>
    </row>
    <row r="123" spans="4:12" x14ac:dyDescent="0.2">
      <c r="D123" s="150" t="str">
        <f>IF(C123&lt;&gt;"",IF(C123="Wn",SUMIFS(ZOiS!$G$4:$G$994,ZOiS!$B$4:$B$994,A123),IF(C123="Wn-Ma",SUMIFS(ZOiS!$G$4:$G$994,ZOiS!$B$4:$B$994,A123)-SUMIFS(ZOiS!$H$4:$H$994,ZOiS!$B$4:$B$994,A123),IF(C123="Ma-Wn",SUMIFS(ZOiS!$H$4:$H$994,ZOiS!$B$4:$B$994,A123)-SUMIFS(ZOiS!$G$4:$G$994,ZOiS!$B$4:$B$994,A123),SUMIFS(ZOiS!$H$4:$H$994,ZOiS!$B$4:$B$994,A123)))),"")</f>
        <v/>
      </c>
      <c r="H123" s="150" t="str">
        <f>IF(G123&lt;&gt;"",IF(G123="Wn",SUMIFS(ZOiS!$G$4:$G$994,ZOiS!$B$4:$B$994,E123),IF(G123="Wn-Ma",SUMIFS(ZOiS!$G$4:$G$994,ZOiS!$B$4:$B$994,E123)-SUMIFS(ZOiS!$H$4:$H$994,ZOiS!$B$4:$B$994,E123),IF(G123="Ma-Wn",SUMIFS(ZOiS!$H$4:$H$994,ZOiS!$B$4:$B$994,E123)-SUMIFS(ZOiS!$G$4:$G$994,ZOiS!$B$4:$B$994,E123),SUMIFS(ZOiS!$H$4:$H$994,ZOiS!$B$4:$B$994,E123)))),"")</f>
        <v/>
      </c>
      <c r="L123" s="150" t="str">
        <f>IF(K123&lt;&gt;"",IF(K123="Wn",SUMIFS(ZOiS!$E$4:$E$994,ZOiS!$B$4:$B$994,I123),IF(K123="Wn-Ma",SUMIFS(ZOiS!$E$4:$E$994,ZOiS!$B$4:$B$994,I123)-SUMIFS(ZOiS!$F$4:$F$994,ZOiS!$B$4:$B$994,I123),IF(K123="Ma-Wn",SUMIFS(ZOiS!$F$4:$F$994,ZOiS!$B$4:$B$994,I123)-SUMIFS(ZOiS!$E$4:$E$994,ZOiS!$B$4:$B$994,I123),SUMIFS(ZOiS!$F$4:$F$994,ZOiS!$B$4:$B$994,I123)))),"")</f>
        <v/>
      </c>
    </row>
    <row r="124" spans="4:12" x14ac:dyDescent="0.2">
      <c r="D124" s="150" t="str">
        <f>IF(C124&lt;&gt;"",IF(C124="Wn",SUMIFS(ZOiS!$G$4:$G$994,ZOiS!$B$4:$B$994,A124),IF(C124="Wn-Ma",SUMIFS(ZOiS!$G$4:$G$994,ZOiS!$B$4:$B$994,A124)-SUMIFS(ZOiS!$H$4:$H$994,ZOiS!$B$4:$B$994,A124),IF(C124="Ma-Wn",SUMIFS(ZOiS!$H$4:$H$994,ZOiS!$B$4:$B$994,A124)-SUMIFS(ZOiS!$G$4:$G$994,ZOiS!$B$4:$B$994,A124),SUMIFS(ZOiS!$H$4:$H$994,ZOiS!$B$4:$B$994,A124)))),"")</f>
        <v/>
      </c>
      <c r="H124" s="150" t="str">
        <f>IF(G124&lt;&gt;"",IF(G124="Wn",SUMIFS(ZOiS!$G$4:$G$994,ZOiS!$B$4:$B$994,E124),IF(G124="Wn-Ma",SUMIFS(ZOiS!$G$4:$G$994,ZOiS!$B$4:$B$994,E124)-SUMIFS(ZOiS!$H$4:$H$994,ZOiS!$B$4:$B$994,E124),IF(G124="Ma-Wn",SUMIFS(ZOiS!$H$4:$H$994,ZOiS!$B$4:$B$994,E124)-SUMIFS(ZOiS!$G$4:$G$994,ZOiS!$B$4:$B$994,E124),SUMIFS(ZOiS!$H$4:$H$994,ZOiS!$B$4:$B$994,E124)))),"")</f>
        <v/>
      </c>
      <c r="L124" s="150" t="str">
        <f>IF(K124&lt;&gt;"",IF(K124="Wn",SUMIFS(ZOiS!$E$4:$E$994,ZOiS!$B$4:$B$994,I124),IF(K124="Wn-Ma",SUMIFS(ZOiS!$E$4:$E$994,ZOiS!$B$4:$B$994,I124)-SUMIFS(ZOiS!$F$4:$F$994,ZOiS!$B$4:$B$994,I124),IF(K124="Ma-Wn",SUMIFS(ZOiS!$F$4:$F$994,ZOiS!$B$4:$B$994,I124)-SUMIFS(ZOiS!$E$4:$E$994,ZOiS!$B$4:$B$994,I124),SUMIFS(ZOiS!$F$4:$F$994,ZOiS!$B$4:$B$994,I124)))),"")</f>
        <v/>
      </c>
    </row>
    <row r="125" spans="4:12" x14ac:dyDescent="0.2">
      <c r="D125" s="150" t="str">
        <f>IF(C125&lt;&gt;"",IF(C125="Wn",SUMIFS(ZOiS!$G$4:$G$994,ZOiS!$B$4:$B$994,A125),IF(C125="Wn-Ma",SUMIFS(ZOiS!$G$4:$G$994,ZOiS!$B$4:$B$994,A125)-SUMIFS(ZOiS!$H$4:$H$994,ZOiS!$B$4:$B$994,A125),IF(C125="Ma-Wn",SUMIFS(ZOiS!$H$4:$H$994,ZOiS!$B$4:$B$994,A125)-SUMIFS(ZOiS!$G$4:$G$994,ZOiS!$B$4:$B$994,A125),SUMIFS(ZOiS!$H$4:$H$994,ZOiS!$B$4:$B$994,A125)))),"")</f>
        <v/>
      </c>
      <c r="H125" s="150" t="str">
        <f>IF(G125&lt;&gt;"",IF(G125="Wn",SUMIFS(ZOiS!$G$4:$G$994,ZOiS!$B$4:$B$994,E125),IF(G125="Wn-Ma",SUMIFS(ZOiS!$G$4:$G$994,ZOiS!$B$4:$B$994,E125)-SUMIFS(ZOiS!$H$4:$H$994,ZOiS!$B$4:$B$994,E125),IF(G125="Ma-Wn",SUMIFS(ZOiS!$H$4:$H$994,ZOiS!$B$4:$B$994,E125)-SUMIFS(ZOiS!$G$4:$G$994,ZOiS!$B$4:$B$994,E125),SUMIFS(ZOiS!$H$4:$H$994,ZOiS!$B$4:$B$994,E125)))),"")</f>
        <v/>
      </c>
      <c r="L125" s="150" t="str">
        <f>IF(K125&lt;&gt;"",IF(K125="Wn",SUMIFS(ZOiS!$E$4:$E$994,ZOiS!$B$4:$B$994,I125),IF(K125="Wn-Ma",SUMIFS(ZOiS!$E$4:$E$994,ZOiS!$B$4:$B$994,I125)-SUMIFS(ZOiS!$F$4:$F$994,ZOiS!$B$4:$B$994,I125),IF(K125="Ma-Wn",SUMIFS(ZOiS!$F$4:$F$994,ZOiS!$B$4:$B$994,I125)-SUMIFS(ZOiS!$E$4:$E$994,ZOiS!$B$4:$B$994,I125),SUMIFS(ZOiS!$F$4:$F$994,ZOiS!$B$4:$B$994,I125)))),"")</f>
        <v/>
      </c>
    </row>
    <row r="126" spans="4:12" x14ac:dyDescent="0.2">
      <c r="D126" s="150" t="str">
        <f>IF(C126&lt;&gt;"",IF(C126="Wn",SUMIFS(ZOiS!$G$4:$G$994,ZOiS!$B$4:$B$994,A126),IF(C126="Wn-Ma",SUMIFS(ZOiS!$G$4:$G$994,ZOiS!$B$4:$B$994,A126)-SUMIFS(ZOiS!$H$4:$H$994,ZOiS!$B$4:$B$994,A126),IF(C126="Ma-Wn",SUMIFS(ZOiS!$H$4:$H$994,ZOiS!$B$4:$B$994,A126)-SUMIFS(ZOiS!$G$4:$G$994,ZOiS!$B$4:$B$994,A126),SUMIFS(ZOiS!$H$4:$H$994,ZOiS!$B$4:$B$994,A126)))),"")</f>
        <v/>
      </c>
      <c r="H126" s="150" t="str">
        <f>IF(G126&lt;&gt;"",IF(G126="Wn",SUMIFS(ZOiS!$G$4:$G$994,ZOiS!$B$4:$B$994,E126),IF(G126="Wn-Ma",SUMIFS(ZOiS!$G$4:$G$994,ZOiS!$B$4:$B$994,E126)-SUMIFS(ZOiS!$H$4:$H$994,ZOiS!$B$4:$B$994,E126),IF(G126="Ma-Wn",SUMIFS(ZOiS!$H$4:$H$994,ZOiS!$B$4:$B$994,E126)-SUMIFS(ZOiS!$G$4:$G$994,ZOiS!$B$4:$B$994,E126),SUMIFS(ZOiS!$H$4:$H$994,ZOiS!$B$4:$B$994,E126)))),"")</f>
        <v/>
      </c>
      <c r="L126" s="150" t="str">
        <f>IF(K126&lt;&gt;"",IF(K126="Wn",SUMIFS(ZOiS!$E$4:$E$994,ZOiS!$B$4:$B$994,I126),IF(K126="Wn-Ma",SUMIFS(ZOiS!$E$4:$E$994,ZOiS!$B$4:$B$994,I126)-SUMIFS(ZOiS!$F$4:$F$994,ZOiS!$B$4:$B$994,I126),IF(K126="Ma-Wn",SUMIFS(ZOiS!$F$4:$F$994,ZOiS!$B$4:$B$994,I126)-SUMIFS(ZOiS!$E$4:$E$994,ZOiS!$B$4:$B$994,I126),SUMIFS(ZOiS!$F$4:$F$994,ZOiS!$B$4:$B$994,I126)))),"")</f>
        <v/>
      </c>
    </row>
    <row r="127" spans="4:12" x14ac:dyDescent="0.2">
      <c r="D127" s="150" t="str">
        <f>IF(C127&lt;&gt;"",IF(C127="Wn",SUMIFS(ZOiS!$G$4:$G$994,ZOiS!$B$4:$B$994,A127),IF(C127="Wn-Ma",SUMIFS(ZOiS!$G$4:$G$994,ZOiS!$B$4:$B$994,A127)-SUMIFS(ZOiS!$H$4:$H$994,ZOiS!$B$4:$B$994,A127),IF(C127="Ma-Wn",SUMIFS(ZOiS!$H$4:$H$994,ZOiS!$B$4:$B$994,A127)-SUMIFS(ZOiS!$G$4:$G$994,ZOiS!$B$4:$B$994,A127),SUMIFS(ZOiS!$H$4:$H$994,ZOiS!$B$4:$B$994,A127)))),"")</f>
        <v/>
      </c>
      <c r="H127" s="150" t="str">
        <f>IF(G127&lt;&gt;"",IF(G127="Wn",SUMIFS(ZOiS!$G$4:$G$994,ZOiS!$B$4:$B$994,E127),IF(G127="Wn-Ma",SUMIFS(ZOiS!$G$4:$G$994,ZOiS!$B$4:$B$994,E127)-SUMIFS(ZOiS!$H$4:$H$994,ZOiS!$B$4:$B$994,E127),IF(G127="Ma-Wn",SUMIFS(ZOiS!$H$4:$H$994,ZOiS!$B$4:$B$994,E127)-SUMIFS(ZOiS!$G$4:$G$994,ZOiS!$B$4:$B$994,E127),SUMIFS(ZOiS!$H$4:$H$994,ZOiS!$B$4:$B$994,E127)))),"")</f>
        <v/>
      </c>
      <c r="L127" s="150" t="str">
        <f>IF(K127&lt;&gt;"",IF(K127="Wn",SUMIFS(ZOiS!$E$4:$E$994,ZOiS!$B$4:$B$994,I127),IF(K127="Wn-Ma",SUMIFS(ZOiS!$E$4:$E$994,ZOiS!$B$4:$B$994,I127)-SUMIFS(ZOiS!$F$4:$F$994,ZOiS!$B$4:$B$994,I127),IF(K127="Ma-Wn",SUMIFS(ZOiS!$F$4:$F$994,ZOiS!$B$4:$B$994,I127)-SUMIFS(ZOiS!$E$4:$E$994,ZOiS!$B$4:$B$994,I127),SUMIFS(ZOiS!$F$4:$F$994,ZOiS!$B$4:$B$994,I127)))),"")</f>
        <v/>
      </c>
    </row>
    <row r="128" spans="4:12" x14ac:dyDescent="0.2">
      <c r="D128" s="150" t="str">
        <f>IF(C128&lt;&gt;"",IF(C128="Wn",SUMIFS(ZOiS!$G$4:$G$994,ZOiS!$B$4:$B$994,A128),IF(C128="Wn-Ma",SUMIFS(ZOiS!$G$4:$G$994,ZOiS!$B$4:$B$994,A128)-SUMIFS(ZOiS!$H$4:$H$994,ZOiS!$B$4:$B$994,A128),IF(C128="Ma-Wn",SUMIFS(ZOiS!$H$4:$H$994,ZOiS!$B$4:$B$994,A128)-SUMIFS(ZOiS!$G$4:$G$994,ZOiS!$B$4:$B$994,A128),SUMIFS(ZOiS!$H$4:$H$994,ZOiS!$B$4:$B$994,A128)))),"")</f>
        <v/>
      </c>
      <c r="H128" s="150" t="str">
        <f>IF(G128&lt;&gt;"",IF(G128="Wn",SUMIFS(ZOiS!$G$4:$G$994,ZOiS!$B$4:$B$994,E128),IF(G128="Wn-Ma",SUMIFS(ZOiS!$G$4:$G$994,ZOiS!$B$4:$B$994,E128)-SUMIFS(ZOiS!$H$4:$H$994,ZOiS!$B$4:$B$994,E128),IF(G128="Ma-Wn",SUMIFS(ZOiS!$H$4:$H$994,ZOiS!$B$4:$B$994,E128)-SUMIFS(ZOiS!$G$4:$G$994,ZOiS!$B$4:$B$994,E128),SUMIFS(ZOiS!$H$4:$H$994,ZOiS!$B$4:$B$994,E128)))),"")</f>
        <v/>
      </c>
      <c r="L128" s="150" t="str">
        <f>IF(K128&lt;&gt;"",IF(K128="Wn",SUMIFS(ZOiS!$E$4:$E$994,ZOiS!$B$4:$B$994,I128),IF(K128="Wn-Ma",SUMIFS(ZOiS!$E$4:$E$994,ZOiS!$B$4:$B$994,I128)-SUMIFS(ZOiS!$F$4:$F$994,ZOiS!$B$4:$B$994,I128),IF(K128="Ma-Wn",SUMIFS(ZOiS!$F$4:$F$994,ZOiS!$B$4:$B$994,I128)-SUMIFS(ZOiS!$E$4:$E$994,ZOiS!$B$4:$B$994,I128),SUMIFS(ZOiS!$F$4:$F$994,ZOiS!$B$4:$B$994,I128)))),"")</f>
        <v/>
      </c>
    </row>
    <row r="129" spans="4:12" x14ac:dyDescent="0.2">
      <c r="D129" s="150" t="str">
        <f>IF(C129&lt;&gt;"",IF(C129="Wn",SUMIFS(ZOiS!$G$4:$G$994,ZOiS!$B$4:$B$994,A129),IF(C129="Wn-Ma",SUMIFS(ZOiS!$G$4:$G$994,ZOiS!$B$4:$B$994,A129)-SUMIFS(ZOiS!$H$4:$H$994,ZOiS!$B$4:$B$994,A129),IF(C129="Ma-Wn",SUMIFS(ZOiS!$H$4:$H$994,ZOiS!$B$4:$B$994,A129)-SUMIFS(ZOiS!$G$4:$G$994,ZOiS!$B$4:$B$994,A129),SUMIFS(ZOiS!$H$4:$H$994,ZOiS!$B$4:$B$994,A129)))),"")</f>
        <v/>
      </c>
      <c r="H129" s="150" t="str">
        <f>IF(G129&lt;&gt;"",IF(G129="Wn",SUMIFS(ZOiS!$G$4:$G$994,ZOiS!$B$4:$B$994,E129),IF(G129="Wn-Ma",SUMIFS(ZOiS!$G$4:$G$994,ZOiS!$B$4:$B$994,E129)-SUMIFS(ZOiS!$H$4:$H$994,ZOiS!$B$4:$B$994,E129),IF(G129="Ma-Wn",SUMIFS(ZOiS!$H$4:$H$994,ZOiS!$B$4:$B$994,E129)-SUMIFS(ZOiS!$G$4:$G$994,ZOiS!$B$4:$B$994,E129),SUMIFS(ZOiS!$H$4:$H$994,ZOiS!$B$4:$B$994,E129)))),"")</f>
        <v/>
      </c>
      <c r="L129" s="150" t="str">
        <f>IF(K129&lt;&gt;"",IF(K129="Wn",SUMIFS(ZOiS!$E$4:$E$994,ZOiS!$B$4:$B$994,I129),IF(K129="Wn-Ma",SUMIFS(ZOiS!$E$4:$E$994,ZOiS!$B$4:$B$994,I129)-SUMIFS(ZOiS!$F$4:$F$994,ZOiS!$B$4:$B$994,I129),IF(K129="Ma-Wn",SUMIFS(ZOiS!$F$4:$F$994,ZOiS!$B$4:$B$994,I129)-SUMIFS(ZOiS!$E$4:$E$994,ZOiS!$B$4:$B$994,I129),SUMIFS(ZOiS!$F$4:$F$994,ZOiS!$B$4:$B$994,I129)))),"")</f>
        <v/>
      </c>
    </row>
    <row r="130" spans="4:12" x14ac:dyDescent="0.2">
      <c r="D130" s="150" t="str">
        <f>IF(C130&lt;&gt;"",IF(C130="Wn",SUMIFS(ZOiS!$G$4:$G$994,ZOiS!$B$4:$B$994,A130),IF(C130="Wn-Ma",SUMIFS(ZOiS!$G$4:$G$994,ZOiS!$B$4:$B$994,A130)-SUMIFS(ZOiS!$H$4:$H$994,ZOiS!$B$4:$B$994,A130),IF(C130="Ma-Wn",SUMIFS(ZOiS!$H$4:$H$994,ZOiS!$B$4:$B$994,A130)-SUMIFS(ZOiS!$G$4:$G$994,ZOiS!$B$4:$B$994,A130),SUMIFS(ZOiS!$H$4:$H$994,ZOiS!$B$4:$B$994,A130)))),"")</f>
        <v/>
      </c>
      <c r="H130" s="150" t="str">
        <f>IF(G130&lt;&gt;"",IF(G130="Wn",SUMIFS(ZOiS!$G$4:$G$994,ZOiS!$B$4:$B$994,E130),IF(G130="Wn-Ma",SUMIFS(ZOiS!$G$4:$G$994,ZOiS!$B$4:$B$994,E130)-SUMIFS(ZOiS!$H$4:$H$994,ZOiS!$B$4:$B$994,E130),IF(G130="Ma-Wn",SUMIFS(ZOiS!$H$4:$H$994,ZOiS!$B$4:$B$994,E130)-SUMIFS(ZOiS!$G$4:$G$994,ZOiS!$B$4:$B$994,E130),SUMIFS(ZOiS!$H$4:$H$994,ZOiS!$B$4:$B$994,E130)))),"")</f>
        <v/>
      </c>
      <c r="L130" s="150" t="str">
        <f>IF(K130&lt;&gt;"",IF(K130="Wn",SUMIFS(ZOiS!$E$4:$E$994,ZOiS!$B$4:$B$994,I130),IF(K130="Wn-Ma",SUMIFS(ZOiS!$E$4:$E$994,ZOiS!$B$4:$B$994,I130)-SUMIFS(ZOiS!$F$4:$F$994,ZOiS!$B$4:$B$994,I130),IF(K130="Ma-Wn",SUMIFS(ZOiS!$F$4:$F$994,ZOiS!$B$4:$B$994,I130)-SUMIFS(ZOiS!$E$4:$E$994,ZOiS!$B$4:$B$994,I130),SUMIFS(ZOiS!$F$4:$F$994,ZOiS!$B$4:$B$994,I130)))),"")</f>
        <v/>
      </c>
    </row>
    <row r="131" spans="4:12" x14ac:dyDescent="0.2">
      <c r="D131" s="150" t="str">
        <f>IF(C131&lt;&gt;"",IF(C131="Wn",SUMIFS(ZOiS!$G$4:$G$994,ZOiS!$B$4:$B$994,A131),IF(C131="Wn-Ma",SUMIFS(ZOiS!$G$4:$G$994,ZOiS!$B$4:$B$994,A131)-SUMIFS(ZOiS!$H$4:$H$994,ZOiS!$B$4:$B$994,A131),IF(C131="Ma-Wn",SUMIFS(ZOiS!$H$4:$H$994,ZOiS!$B$4:$B$994,A131)-SUMIFS(ZOiS!$G$4:$G$994,ZOiS!$B$4:$B$994,A131),SUMIFS(ZOiS!$H$4:$H$994,ZOiS!$B$4:$B$994,A131)))),"")</f>
        <v/>
      </c>
      <c r="H131" s="150" t="str">
        <f>IF(G131&lt;&gt;"",IF(G131="Wn",SUMIFS(ZOiS!$G$4:$G$994,ZOiS!$B$4:$B$994,E131),IF(G131="Wn-Ma",SUMIFS(ZOiS!$G$4:$G$994,ZOiS!$B$4:$B$994,E131)-SUMIFS(ZOiS!$H$4:$H$994,ZOiS!$B$4:$B$994,E131),IF(G131="Ma-Wn",SUMIFS(ZOiS!$H$4:$H$994,ZOiS!$B$4:$B$994,E131)-SUMIFS(ZOiS!$G$4:$G$994,ZOiS!$B$4:$B$994,E131),SUMIFS(ZOiS!$H$4:$H$994,ZOiS!$B$4:$B$994,E131)))),"")</f>
        <v/>
      </c>
      <c r="L131" s="150" t="str">
        <f>IF(K131&lt;&gt;"",IF(K131="Wn",SUMIFS(ZOiS!$E$4:$E$994,ZOiS!$B$4:$B$994,I131),IF(K131="Wn-Ma",SUMIFS(ZOiS!$E$4:$E$994,ZOiS!$B$4:$B$994,I131)-SUMIFS(ZOiS!$F$4:$F$994,ZOiS!$B$4:$B$994,I131),IF(K131="Ma-Wn",SUMIFS(ZOiS!$F$4:$F$994,ZOiS!$B$4:$B$994,I131)-SUMIFS(ZOiS!$E$4:$E$994,ZOiS!$B$4:$B$994,I131),SUMIFS(ZOiS!$F$4:$F$994,ZOiS!$B$4:$B$994,I131)))),"")</f>
        <v/>
      </c>
    </row>
    <row r="132" spans="4:12" x14ac:dyDescent="0.2">
      <c r="D132" s="150" t="str">
        <f>IF(C132&lt;&gt;"",IF(C132="Wn",SUMIFS(ZOiS!$G$4:$G$994,ZOiS!$B$4:$B$994,A132),IF(C132="Wn-Ma",SUMIFS(ZOiS!$G$4:$G$994,ZOiS!$B$4:$B$994,A132)-SUMIFS(ZOiS!$H$4:$H$994,ZOiS!$B$4:$B$994,A132),IF(C132="Ma-Wn",SUMIFS(ZOiS!$H$4:$H$994,ZOiS!$B$4:$B$994,A132)-SUMIFS(ZOiS!$G$4:$G$994,ZOiS!$B$4:$B$994,A132),SUMIFS(ZOiS!$H$4:$H$994,ZOiS!$B$4:$B$994,A132)))),"")</f>
        <v/>
      </c>
      <c r="H132" s="150" t="str">
        <f>IF(G132&lt;&gt;"",IF(G132="Wn",SUMIFS(ZOiS!$G$4:$G$994,ZOiS!$B$4:$B$994,E132),IF(G132="Wn-Ma",SUMIFS(ZOiS!$G$4:$G$994,ZOiS!$B$4:$B$994,E132)-SUMIFS(ZOiS!$H$4:$H$994,ZOiS!$B$4:$B$994,E132),IF(G132="Ma-Wn",SUMIFS(ZOiS!$H$4:$H$994,ZOiS!$B$4:$B$994,E132)-SUMIFS(ZOiS!$G$4:$G$994,ZOiS!$B$4:$B$994,E132),SUMIFS(ZOiS!$H$4:$H$994,ZOiS!$B$4:$B$994,E132)))),"")</f>
        <v/>
      </c>
      <c r="L132" s="150" t="str">
        <f>IF(K132&lt;&gt;"",IF(K132="Wn",SUMIFS(ZOiS!$E$4:$E$994,ZOiS!$B$4:$B$994,I132),IF(K132="Wn-Ma",SUMIFS(ZOiS!$E$4:$E$994,ZOiS!$B$4:$B$994,I132)-SUMIFS(ZOiS!$F$4:$F$994,ZOiS!$B$4:$B$994,I132),IF(K132="Ma-Wn",SUMIFS(ZOiS!$F$4:$F$994,ZOiS!$B$4:$B$994,I132)-SUMIFS(ZOiS!$E$4:$E$994,ZOiS!$B$4:$B$994,I132),SUMIFS(ZOiS!$F$4:$F$994,ZOiS!$B$4:$B$994,I132)))),"")</f>
        <v/>
      </c>
    </row>
    <row r="133" spans="4:12" x14ac:dyDescent="0.2">
      <c r="D133" s="150" t="str">
        <f>IF(C133&lt;&gt;"",IF(C133="Wn",SUMIFS(ZOiS!$G$4:$G$994,ZOiS!$B$4:$B$994,A133),IF(C133="Wn-Ma",SUMIFS(ZOiS!$G$4:$G$994,ZOiS!$B$4:$B$994,A133)-SUMIFS(ZOiS!$H$4:$H$994,ZOiS!$B$4:$B$994,A133),IF(C133="Ma-Wn",SUMIFS(ZOiS!$H$4:$H$994,ZOiS!$B$4:$B$994,A133)-SUMIFS(ZOiS!$G$4:$G$994,ZOiS!$B$4:$B$994,A133),SUMIFS(ZOiS!$H$4:$H$994,ZOiS!$B$4:$B$994,A133)))),"")</f>
        <v/>
      </c>
      <c r="H133" s="150" t="str">
        <f>IF(G133&lt;&gt;"",IF(G133="Wn",SUMIFS(ZOiS!$G$4:$G$994,ZOiS!$B$4:$B$994,E133),IF(G133="Wn-Ma",SUMIFS(ZOiS!$G$4:$G$994,ZOiS!$B$4:$B$994,E133)-SUMIFS(ZOiS!$H$4:$H$994,ZOiS!$B$4:$B$994,E133),IF(G133="Ma-Wn",SUMIFS(ZOiS!$H$4:$H$994,ZOiS!$B$4:$B$994,E133)-SUMIFS(ZOiS!$G$4:$G$994,ZOiS!$B$4:$B$994,E133),SUMIFS(ZOiS!$H$4:$H$994,ZOiS!$B$4:$B$994,E133)))),"")</f>
        <v/>
      </c>
      <c r="L133" s="150" t="str">
        <f>IF(K133&lt;&gt;"",IF(K133="Wn",SUMIFS(ZOiS!$E$4:$E$994,ZOiS!$B$4:$B$994,I133),IF(K133="Wn-Ma",SUMIFS(ZOiS!$E$4:$E$994,ZOiS!$B$4:$B$994,I133)-SUMIFS(ZOiS!$F$4:$F$994,ZOiS!$B$4:$B$994,I133),IF(K133="Ma-Wn",SUMIFS(ZOiS!$F$4:$F$994,ZOiS!$B$4:$B$994,I133)-SUMIFS(ZOiS!$E$4:$E$994,ZOiS!$B$4:$B$994,I133),SUMIFS(ZOiS!$F$4:$F$994,ZOiS!$B$4:$B$994,I133)))),"")</f>
        <v/>
      </c>
    </row>
    <row r="134" spans="4:12" x14ac:dyDescent="0.2">
      <c r="D134" s="150" t="str">
        <f>IF(C134&lt;&gt;"",IF(C134="Wn",SUMIFS(ZOiS!$G$4:$G$994,ZOiS!$B$4:$B$994,A134),IF(C134="Wn-Ma",SUMIFS(ZOiS!$G$4:$G$994,ZOiS!$B$4:$B$994,A134)-SUMIFS(ZOiS!$H$4:$H$994,ZOiS!$B$4:$B$994,A134),IF(C134="Ma-Wn",SUMIFS(ZOiS!$H$4:$H$994,ZOiS!$B$4:$B$994,A134)-SUMIFS(ZOiS!$G$4:$G$994,ZOiS!$B$4:$B$994,A134),SUMIFS(ZOiS!$H$4:$H$994,ZOiS!$B$4:$B$994,A134)))),"")</f>
        <v/>
      </c>
      <c r="H134" s="150" t="str">
        <f>IF(G134&lt;&gt;"",IF(G134="Wn",SUMIFS(ZOiS!$G$4:$G$994,ZOiS!$B$4:$B$994,E134),IF(G134="Wn-Ma",SUMIFS(ZOiS!$G$4:$G$994,ZOiS!$B$4:$B$994,E134)-SUMIFS(ZOiS!$H$4:$H$994,ZOiS!$B$4:$B$994,E134),IF(G134="Ma-Wn",SUMIFS(ZOiS!$H$4:$H$994,ZOiS!$B$4:$B$994,E134)-SUMIFS(ZOiS!$G$4:$G$994,ZOiS!$B$4:$B$994,E134),SUMIFS(ZOiS!$H$4:$H$994,ZOiS!$B$4:$B$994,E134)))),"")</f>
        <v/>
      </c>
      <c r="L134" s="150" t="str">
        <f>IF(K134&lt;&gt;"",IF(K134="Wn",SUMIFS(ZOiS!$E$4:$E$994,ZOiS!$B$4:$B$994,I134),IF(K134="Wn-Ma",SUMIFS(ZOiS!$E$4:$E$994,ZOiS!$B$4:$B$994,I134)-SUMIFS(ZOiS!$F$4:$F$994,ZOiS!$B$4:$B$994,I134),IF(K134="Ma-Wn",SUMIFS(ZOiS!$F$4:$F$994,ZOiS!$B$4:$B$994,I134)-SUMIFS(ZOiS!$E$4:$E$994,ZOiS!$B$4:$B$994,I134),SUMIFS(ZOiS!$F$4:$F$994,ZOiS!$B$4:$B$994,I134)))),"")</f>
        <v/>
      </c>
    </row>
    <row r="135" spans="4:12" x14ac:dyDescent="0.2">
      <c r="D135" s="150" t="str">
        <f>IF(C135&lt;&gt;"",IF(C135="Wn",SUMIFS(ZOiS!$G$4:$G$994,ZOiS!$B$4:$B$994,A135),IF(C135="Wn-Ma",SUMIFS(ZOiS!$G$4:$G$994,ZOiS!$B$4:$B$994,A135)-SUMIFS(ZOiS!$H$4:$H$994,ZOiS!$B$4:$B$994,A135),IF(C135="Ma-Wn",SUMIFS(ZOiS!$H$4:$H$994,ZOiS!$B$4:$B$994,A135)-SUMIFS(ZOiS!$G$4:$G$994,ZOiS!$B$4:$B$994,A135),SUMIFS(ZOiS!$H$4:$H$994,ZOiS!$B$4:$B$994,A135)))),"")</f>
        <v/>
      </c>
      <c r="H135" s="150" t="str">
        <f>IF(G135&lt;&gt;"",IF(G135="Wn",SUMIFS(ZOiS!$G$4:$G$994,ZOiS!$B$4:$B$994,E135),IF(G135="Wn-Ma",SUMIFS(ZOiS!$G$4:$G$994,ZOiS!$B$4:$B$994,E135)-SUMIFS(ZOiS!$H$4:$H$994,ZOiS!$B$4:$B$994,E135),IF(G135="Ma-Wn",SUMIFS(ZOiS!$H$4:$H$994,ZOiS!$B$4:$B$994,E135)-SUMIFS(ZOiS!$G$4:$G$994,ZOiS!$B$4:$B$994,E135),SUMIFS(ZOiS!$H$4:$H$994,ZOiS!$B$4:$B$994,E135)))),"")</f>
        <v/>
      </c>
      <c r="L135" s="150" t="str">
        <f>IF(K135&lt;&gt;"",IF(K135="Wn",SUMIFS(ZOiS!$E$4:$E$994,ZOiS!$B$4:$B$994,I135),IF(K135="Wn-Ma",SUMIFS(ZOiS!$E$4:$E$994,ZOiS!$B$4:$B$994,I135)-SUMIFS(ZOiS!$F$4:$F$994,ZOiS!$B$4:$B$994,I135),IF(K135="Ma-Wn",SUMIFS(ZOiS!$F$4:$F$994,ZOiS!$B$4:$B$994,I135)-SUMIFS(ZOiS!$E$4:$E$994,ZOiS!$B$4:$B$994,I135),SUMIFS(ZOiS!$F$4:$F$994,ZOiS!$B$4:$B$994,I135)))),"")</f>
        <v/>
      </c>
    </row>
    <row r="136" spans="4:12" x14ac:dyDescent="0.2">
      <c r="D136" s="150" t="str">
        <f>IF(C136&lt;&gt;"",IF(C136="Wn",SUMIFS(ZOiS!$G$4:$G$994,ZOiS!$B$4:$B$994,A136),IF(C136="Wn-Ma",SUMIFS(ZOiS!$G$4:$G$994,ZOiS!$B$4:$B$994,A136)-SUMIFS(ZOiS!$H$4:$H$994,ZOiS!$B$4:$B$994,A136),IF(C136="Ma-Wn",SUMIFS(ZOiS!$H$4:$H$994,ZOiS!$B$4:$B$994,A136)-SUMIFS(ZOiS!$G$4:$G$994,ZOiS!$B$4:$B$994,A136),SUMIFS(ZOiS!$H$4:$H$994,ZOiS!$B$4:$B$994,A136)))),"")</f>
        <v/>
      </c>
      <c r="H136" s="150" t="str">
        <f>IF(G136&lt;&gt;"",IF(G136="Wn",SUMIFS(ZOiS!$G$4:$G$994,ZOiS!$B$4:$B$994,E136),IF(G136="Wn-Ma",SUMIFS(ZOiS!$G$4:$G$994,ZOiS!$B$4:$B$994,E136)-SUMIFS(ZOiS!$H$4:$H$994,ZOiS!$B$4:$B$994,E136),IF(G136="Ma-Wn",SUMIFS(ZOiS!$H$4:$H$994,ZOiS!$B$4:$B$994,E136)-SUMIFS(ZOiS!$G$4:$G$994,ZOiS!$B$4:$B$994,E136),SUMIFS(ZOiS!$H$4:$H$994,ZOiS!$B$4:$B$994,E136)))),"")</f>
        <v/>
      </c>
      <c r="L136" s="150" t="str">
        <f>IF(K136&lt;&gt;"",IF(K136="Wn",SUMIFS(ZOiS!$E$4:$E$994,ZOiS!$B$4:$B$994,I136),IF(K136="Wn-Ma",SUMIFS(ZOiS!$E$4:$E$994,ZOiS!$B$4:$B$994,I136)-SUMIFS(ZOiS!$F$4:$F$994,ZOiS!$B$4:$B$994,I136),IF(K136="Ma-Wn",SUMIFS(ZOiS!$F$4:$F$994,ZOiS!$B$4:$B$994,I136)-SUMIFS(ZOiS!$E$4:$E$994,ZOiS!$B$4:$B$994,I136),SUMIFS(ZOiS!$F$4:$F$994,ZOiS!$B$4:$B$994,I136)))),"")</f>
        <v/>
      </c>
    </row>
    <row r="137" spans="4:12" x14ac:dyDescent="0.2">
      <c r="D137" s="150" t="str">
        <f>IF(C137&lt;&gt;"",IF(C137="Wn",SUMIFS(ZOiS!$G$4:$G$994,ZOiS!$B$4:$B$994,A137),IF(C137="Wn-Ma",SUMIFS(ZOiS!$G$4:$G$994,ZOiS!$B$4:$B$994,A137)-SUMIFS(ZOiS!$H$4:$H$994,ZOiS!$B$4:$B$994,A137),IF(C137="Ma-Wn",SUMIFS(ZOiS!$H$4:$H$994,ZOiS!$B$4:$B$994,A137)-SUMIFS(ZOiS!$G$4:$G$994,ZOiS!$B$4:$B$994,A137),SUMIFS(ZOiS!$H$4:$H$994,ZOiS!$B$4:$B$994,A137)))),"")</f>
        <v/>
      </c>
      <c r="H137" s="150" t="str">
        <f>IF(G137&lt;&gt;"",IF(G137="Wn",SUMIFS(ZOiS!$G$4:$G$994,ZOiS!$B$4:$B$994,E137),IF(G137="Wn-Ma",SUMIFS(ZOiS!$G$4:$G$994,ZOiS!$B$4:$B$994,E137)-SUMIFS(ZOiS!$H$4:$H$994,ZOiS!$B$4:$B$994,E137),IF(G137="Ma-Wn",SUMIFS(ZOiS!$H$4:$H$994,ZOiS!$B$4:$B$994,E137)-SUMIFS(ZOiS!$G$4:$G$994,ZOiS!$B$4:$B$994,E137),SUMIFS(ZOiS!$H$4:$H$994,ZOiS!$B$4:$B$994,E137)))),"")</f>
        <v/>
      </c>
      <c r="L137" s="150" t="str">
        <f>IF(K137&lt;&gt;"",IF(K137="Wn",SUMIFS(ZOiS!$E$4:$E$994,ZOiS!$B$4:$B$994,I137),IF(K137="Wn-Ma",SUMIFS(ZOiS!$E$4:$E$994,ZOiS!$B$4:$B$994,I137)-SUMIFS(ZOiS!$F$4:$F$994,ZOiS!$B$4:$B$994,I137),IF(K137="Ma-Wn",SUMIFS(ZOiS!$F$4:$F$994,ZOiS!$B$4:$B$994,I137)-SUMIFS(ZOiS!$E$4:$E$994,ZOiS!$B$4:$B$994,I137),SUMIFS(ZOiS!$F$4:$F$994,ZOiS!$B$4:$B$994,I137)))),"")</f>
        <v/>
      </c>
    </row>
    <row r="138" spans="4:12" x14ac:dyDescent="0.2">
      <c r="D138" s="150" t="str">
        <f>IF(C138&lt;&gt;"",IF(C138="Wn",SUMIFS(ZOiS!$G$4:$G$994,ZOiS!$B$4:$B$994,A138),IF(C138="Wn-Ma",SUMIFS(ZOiS!$G$4:$G$994,ZOiS!$B$4:$B$994,A138)-SUMIFS(ZOiS!$H$4:$H$994,ZOiS!$B$4:$B$994,A138),IF(C138="Ma-Wn",SUMIFS(ZOiS!$H$4:$H$994,ZOiS!$B$4:$B$994,A138)-SUMIFS(ZOiS!$G$4:$G$994,ZOiS!$B$4:$B$994,A138),SUMIFS(ZOiS!$H$4:$H$994,ZOiS!$B$4:$B$994,A138)))),"")</f>
        <v/>
      </c>
      <c r="H138" s="150" t="str">
        <f>IF(G138&lt;&gt;"",IF(G138="Wn",SUMIFS(ZOiS!$G$4:$G$994,ZOiS!$B$4:$B$994,E138),IF(G138="Wn-Ma",SUMIFS(ZOiS!$G$4:$G$994,ZOiS!$B$4:$B$994,E138)-SUMIFS(ZOiS!$H$4:$H$994,ZOiS!$B$4:$B$994,E138),IF(G138="Ma-Wn",SUMIFS(ZOiS!$H$4:$H$994,ZOiS!$B$4:$B$994,E138)-SUMIFS(ZOiS!$G$4:$G$994,ZOiS!$B$4:$B$994,E138),SUMIFS(ZOiS!$H$4:$H$994,ZOiS!$B$4:$B$994,E138)))),"")</f>
        <v/>
      </c>
      <c r="L138" s="150" t="str">
        <f>IF(K138&lt;&gt;"",IF(K138="Wn",SUMIFS(ZOiS!$E$4:$E$994,ZOiS!$B$4:$B$994,I138),IF(K138="Wn-Ma",SUMIFS(ZOiS!$E$4:$E$994,ZOiS!$B$4:$B$994,I138)-SUMIFS(ZOiS!$F$4:$F$994,ZOiS!$B$4:$B$994,I138),IF(K138="Ma-Wn",SUMIFS(ZOiS!$F$4:$F$994,ZOiS!$B$4:$B$994,I138)-SUMIFS(ZOiS!$E$4:$E$994,ZOiS!$B$4:$B$994,I138),SUMIFS(ZOiS!$F$4:$F$994,ZOiS!$B$4:$B$994,I138)))),"")</f>
        <v/>
      </c>
    </row>
    <row r="139" spans="4:12" x14ac:dyDescent="0.2">
      <c r="D139" s="150" t="str">
        <f>IF(C139&lt;&gt;"",IF(C139="Wn",SUMIFS(ZOiS!$G$4:$G$994,ZOiS!$B$4:$B$994,A139),IF(C139="Wn-Ma",SUMIFS(ZOiS!$G$4:$G$994,ZOiS!$B$4:$B$994,A139)-SUMIFS(ZOiS!$H$4:$H$994,ZOiS!$B$4:$B$994,A139),IF(C139="Ma-Wn",SUMIFS(ZOiS!$H$4:$H$994,ZOiS!$B$4:$B$994,A139)-SUMIFS(ZOiS!$G$4:$G$994,ZOiS!$B$4:$B$994,A139),SUMIFS(ZOiS!$H$4:$H$994,ZOiS!$B$4:$B$994,A139)))),"")</f>
        <v/>
      </c>
      <c r="H139" s="150" t="str">
        <f>IF(G139&lt;&gt;"",IF(G139="Wn",SUMIFS(ZOiS!$G$4:$G$994,ZOiS!$B$4:$B$994,E139),IF(G139="Wn-Ma",SUMIFS(ZOiS!$G$4:$G$994,ZOiS!$B$4:$B$994,E139)-SUMIFS(ZOiS!$H$4:$H$994,ZOiS!$B$4:$B$994,E139),IF(G139="Ma-Wn",SUMIFS(ZOiS!$H$4:$H$994,ZOiS!$B$4:$B$994,E139)-SUMIFS(ZOiS!$G$4:$G$994,ZOiS!$B$4:$B$994,E139),SUMIFS(ZOiS!$H$4:$H$994,ZOiS!$B$4:$B$994,E139)))),"")</f>
        <v/>
      </c>
      <c r="L139" s="150" t="str">
        <f>IF(K139&lt;&gt;"",IF(K139="Wn",SUMIFS(ZOiS!$E$4:$E$994,ZOiS!$B$4:$B$994,I139),IF(K139="Wn-Ma",SUMIFS(ZOiS!$E$4:$E$994,ZOiS!$B$4:$B$994,I139)-SUMIFS(ZOiS!$F$4:$F$994,ZOiS!$B$4:$B$994,I139),IF(K139="Ma-Wn",SUMIFS(ZOiS!$F$4:$F$994,ZOiS!$B$4:$B$994,I139)-SUMIFS(ZOiS!$E$4:$E$994,ZOiS!$B$4:$B$994,I139),SUMIFS(ZOiS!$F$4:$F$994,ZOiS!$B$4:$B$994,I139)))),"")</f>
        <v/>
      </c>
    </row>
    <row r="140" spans="4:12" x14ac:dyDescent="0.2">
      <c r="D140" s="150" t="str">
        <f>IF(C140&lt;&gt;"",IF(C140="Wn",SUMIFS(ZOiS!$G$4:$G$994,ZOiS!$B$4:$B$994,A140),IF(C140="Wn-Ma",SUMIFS(ZOiS!$G$4:$G$994,ZOiS!$B$4:$B$994,A140)-SUMIFS(ZOiS!$H$4:$H$994,ZOiS!$B$4:$B$994,A140),IF(C140="Ma-Wn",SUMIFS(ZOiS!$H$4:$H$994,ZOiS!$B$4:$B$994,A140)-SUMIFS(ZOiS!$G$4:$G$994,ZOiS!$B$4:$B$994,A140),SUMIFS(ZOiS!$H$4:$H$994,ZOiS!$B$4:$B$994,A140)))),"")</f>
        <v/>
      </c>
      <c r="H140" s="150" t="str">
        <f>IF(G140&lt;&gt;"",IF(G140="Wn",SUMIFS(ZOiS!$G$4:$G$994,ZOiS!$B$4:$B$994,E140),IF(G140="Wn-Ma",SUMIFS(ZOiS!$G$4:$G$994,ZOiS!$B$4:$B$994,E140)-SUMIFS(ZOiS!$H$4:$H$994,ZOiS!$B$4:$B$994,E140),IF(G140="Ma-Wn",SUMIFS(ZOiS!$H$4:$H$994,ZOiS!$B$4:$B$994,E140)-SUMIFS(ZOiS!$G$4:$G$994,ZOiS!$B$4:$B$994,E140),SUMIFS(ZOiS!$H$4:$H$994,ZOiS!$B$4:$B$994,E140)))),"")</f>
        <v/>
      </c>
      <c r="L140" s="150" t="str">
        <f>IF(K140&lt;&gt;"",IF(K140="Wn",SUMIFS(ZOiS!$E$4:$E$994,ZOiS!$B$4:$B$994,I140),IF(K140="Wn-Ma",SUMIFS(ZOiS!$E$4:$E$994,ZOiS!$B$4:$B$994,I140)-SUMIFS(ZOiS!$F$4:$F$994,ZOiS!$B$4:$B$994,I140),IF(K140="Ma-Wn",SUMIFS(ZOiS!$F$4:$F$994,ZOiS!$B$4:$B$994,I140)-SUMIFS(ZOiS!$E$4:$E$994,ZOiS!$B$4:$B$994,I140),SUMIFS(ZOiS!$F$4:$F$994,ZOiS!$B$4:$B$994,I140)))),"")</f>
        <v/>
      </c>
    </row>
    <row r="141" spans="4:12" x14ac:dyDescent="0.2">
      <c r="D141" s="150" t="str">
        <f>IF(C141&lt;&gt;"",IF(C141="Wn",SUMIFS(ZOiS!$G$4:$G$994,ZOiS!$B$4:$B$994,A141),IF(C141="Wn-Ma",SUMIFS(ZOiS!$G$4:$G$994,ZOiS!$B$4:$B$994,A141)-SUMIFS(ZOiS!$H$4:$H$994,ZOiS!$B$4:$B$994,A141),IF(C141="Ma-Wn",SUMIFS(ZOiS!$H$4:$H$994,ZOiS!$B$4:$B$994,A141)-SUMIFS(ZOiS!$G$4:$G$994,ZOiS!$B$4:$B$994,A141),SUMIFS(ZOiS!$H$4:$H$994,ZOiS!$B$4:$B$994,A141)))),"")</f>
        <v/>
      </c>
      <c r="H141" s="150" t="str">
        <f>IF(G141&lt;&gt;"",IF(G141="Wn",SUMIFS(ZOiS!$G$4:$G$994,ZOiS!$B$4:$B$994,E141),IF(G141="Wn-Ma",SUMIFS(ZOiS!$G$4:$G$994,ZOiS!$B$4:$B$994,E141)-SUMIFS(ZOiS!$H$4:$H$994,ZOiS!$B$4:$B$994,E141),IF(G141="Ma-Wn",SUMIFS(ZOiS!$H$4:$H$994,ZOiS!$B$4:$B$994,E141)-SUMIFS(ZOiS!$G$4:$G$994,ZOiS!$B$4:$B$994,E141),SUMIFS(ZOiS!$H$4:$H$994,ZOiS!$B$4:$B$994,E141)))),"")</f>
        <v/>
      </c>
      <c r="L141" s="150" t="str">
        <f>IF(K141&lt;&gt;"",IF(K141="Wn",SUMIFS(ZOiS!$E$4:$E$994,ZOiS!$B$4:$B$994,I141),IF(K141="Wn-Ma",SUMIFS(ZOiS!$E$4:$E$994,ZOiS!$B$4:$B$994,I141)-SUMIFS(ZOiS!$F$4:$F$994,ZOiS!$B$4:$B$994,I141),IF(K141="Ma-Wn",SUMIFS(ZOiS!$F$4:$F$994,ZOiS!$B$4:$B$994,I141)-SUMIFS(ZOiS!$E$4:$E$994,ZOiS!$B$4:$B$994,I141),SUMIFS(ZOiS!$F$4:$F$994,ZOiS!$B$4:$B$994,I141)))),"")</f>
        <v/>
      </c>
    </row>
    <row r="142" spans="4:12" x14ac:dyDescent="0.2">
      <c r="D142" s="150" t="str">
        <f>IF(C142&lt;&gt;"",IF(C142="Wn",SUMIFS(ZOiS!$G$4:$G$994,ZOiS!$B$4:$B$994,A142),IF(C142="Wn-Ma",SUMIFS(ZOiS!$G$4:$G$994,ZOiS!$B$4:$B$994,A142)-SUMIFS(ZOiS!$H$4:$H$994,ZOiS!$B$4:$B$994,A142),IF(C142="Ma-Wn",SUMIFS(ZOiS!$H$4:$H$994,ZOiS!$B$4:$B$994,A142)-SUMIFS(ZOiS!$G$4:$G$994,ZOiS!$B$4:$B$994,A142),SUMIFS(ZOiS!$H$4:$H$994,ZOiS!$B$4:$B$994,A142)))),"")</f>
        <v/>
      </c>
      <c r="H142" s="150" t="str">
        <f>IF(G142&lt;&gt;"",IF(G142="Wn",SUMIFS(ZOiS!$G$4:$G$994,ZOiS!$B$4:$B$994,E142),IF(G142="Wn-Ma",SUMIFS(ZOiS!$G$4:$G$994,ZOiS!$B$4:$B$994,E142)-SUMIFS(ZOiS!$H$4:$H$994,ZOiS!$B$4:$B$994,E142),IF(G142="Ma-Wn",SUMIFS(ZOiS!$H$4:$H$994,ZOiS!$B$4:$B$994,E142)-SUMIFS(ZOiS!$G$4:$G$994,ZOiS!$B$4:$B$994,E142),SUMIFS(ZOiS!$H$4:$H$994,ZOiS!$B$4:$B$994,E142)))),"")</f>
        <v/>
      </c>
      <c r="L142" s="150" t="str">
        <f>IF(K142&lt;&gt;"",IF(K142="Wn",SUMIFS(ZOiS!$E$4:$E$994,ZOiS!$B$4:$B$994,I142),IF(K142="Wn-Ma",SUMIFS(ZOiS!$E$4:$E$994,ZOiS!$B$4:$B$994,I142)-SUMIFS(ZOiS!$F$4:$F$994,ZOiS!$B$4:$B$994,I142),IF(K142="Ma-Wn",SUMIFS(ZOiS!$F$4:$F$994,ZOiS!$B$4:$B$994,I142)-SUMIFS(ZOiS!$E$4:$E$994,ZOiS!$B$4:$B$994,I142),SUMIFS(ZOiS!$F$4:$F$994,ZOiS!$B$4:$B$994,I142)))),"")</f>
        <v/>
      </c>
    </row>
    <row r="143" spans="4:12" x14ac:dyDescent="0.2">
      <c r="D143" s="150" t="str">
        <f>IF(C143&lt;&gt;"",IF(C143="Wn",SUMIFS(ZOiS!$G$4:$G$994,ZOiS!$B$4:$B$994,A143),IF(C143="Wn-Ma",SUMIFS(ZOiS!$G$4:$G$994,ZOiS!$B$4:$B$994,A143)-SUMIFS(ZOiS!$H$4:$H$994,ZOiS!$B$4:$B$994,A143),IF(C143="Ma-Wn",SUMIFS(ZOiS!$H$4:$H$994,ZOiS!$B$4:$B$994,A143)-SUMIFS(ZOiS!$G$4:$G$994,ZOiS!$B$4:$B$994,A143),SUMIFS(ZOiS!$H$4:$H$994,ZOiS!$B$4:$B$994,A143)))),"")</f>
        <v/>
      </c>
      <c r="H143" s="150" t="str">
        <f>IF(G143&lt;&gt;"",IF(G143="Wn",SUMIFS(ZOiS!$G$4:$G$994,ZOiS!$B$4:$B$994,E143),IF(G143="Wn-Ma",SUMIFS(ZOiS!$G$4:$G$994,ZOiS!$B$4:$B$994,E143)-SUMIFS(ZOiS!$H$4:$H$994,ZOiS!$B$4:$B$994,E143),IF(G143="Ma-Wn",SUMIFS(ZOiS!$H$4:$H$994,ZOiS!$B$4:$B$994,E143)-SUMIFS(ZOiS!$G$4:$G$994,ZOiS!$B$4:$B$994,E143),SUMIFS(ZOiS!$H$4:$H$994,ZOiS!$B$4:$B$994,E143)))),"")</f>
        <v/>
      </c>
      <c r="L143" s="150" t="str">
        <f>IF(K143&lt;&gt;"",IF(K143="Wn",SUMIFS(ZOiS!$E$4:$E$994,ZOiS!$B$4:$B$994,I143),IF(K143="Wn-Ma",SUMIFS(ZOiS!$E$4:$E$994,ZOiS!$B$4:$B$994,I143)-SUMIFS(ZOiS!$F$4:$F$994,ZOiS!$B$4:$B$994,I143),IF(K143="Ma-Wn",SUMIFS(ZOiS!$F$4:$F$994,ZOiS!$B$4:$B$994,I143)-SUMIFS(ZOiS!$E$4:$E$994,ZOiS!$B$4:$B$994,I143),SUMIFS(ZOiS!$F$4:$F$994,ZOiS!$B$4:$B$994,I143)))),"")</f>
        <v/>
      </c>
    </row>
    <row r="144" spans="4:12" x14ac:dyDescent="0.2">
      <c r="D144" s="150" t="str">
        <f>IF(C144&lt;&gt;"",IF(C144="Wn",SUMIFS(ZOiS!$G$4:$G$994,ZOiS!$B$4:$B$994,A144),IF(C144="Wn-Ma",SUMIFS(ZOiS!$G$4:$G$994,ZOiS!$B$4:$B$994,A144)-SUMIFS(ZOiS!$H$4:$H$994,ZOiS!$B$4:$B$994,A144),IF(C144="Ma-Wn",SUMIFS(ZOiS!$H$4:$H$994,ZOiS!$B$4:$B$994,A144)-SUMIFS(ZOiS!$G$4:$G$994,ZOiS!$B$4:$B$994,A144),SUMIFS(ZOiS!$H$4:$H$994,ZOiS!$B$4:$B$994,A144)))),"")</f>
        <v/>
      </c>
      <c r="H144" s="150" t="str">
        <f>IF(G144&lt;&gt;"",IF(G144="Wn",SUMIFS(ZOiS!$G$4:$G$994,ZOiS!$B$4:$B$994,E144),IF(G144="Wn-Ma",SUMIFS(ZOiS!$G$4:$G$994,ZOiS!$B$4:$B$994,E144)-SUMIFS(ZOiS!$H$4:$H$994,ZOiS!$B$4:$B$994,E144),IF(G144="Ma-Wn",SUMIFS(ZOiS!$H$4:$H$994,ZOiS!$B$4:$B$994,E144)-SUMIFS(ZOiS!$G$4:$G$994,ZOiS!$B$4:$B$994,E144),SUMIFS(ZOiS!$H$4:$H$994,ZOiS!$B$4:$B$994,E144)))),"")</f>
        <v/>
      </c>
      <c r="L144" s="150" t="str">
        <f>IF(K144&lt;&gt;"",IF(K144="Wn",SUMIFS(ZOiS!$E$4:$E$994,ZOiS!$B$4:$B$994,I144),IF(K144="Wn-Ma",SUMIFS(ZOiS!$E$4:$E$994,ZOiS!$B$4:$B$994,I144)-SUMIFS(ZOiS!$F$4:$F$994,ZOiS!$B$4:$B$994,I144),IF(K144="Ma-Wn",SUMIFS(ZOiS!$F$4:$F$994,ZOiS!$B$4:$B$994,I144)-SUMIFS(ZOiS!$E$4:$E$994,ZOiS!$B$4:$B$994,I144),SUMIFS(ZOiS!$F$4:$F$994,ZOiS!$B$4:$B$994,I144)))),"")</f>
        <v/>
      </c>
    </row>
    <row r="145" spans="4:12" x14ac:dyDescent="0.2">
      <c r="D145" s="150" t="str">
        <f>IF(C145&lt;&gt;"",IF(C145="Wn",SUMIFS(ZOiS!$G$4:$G$994,ZOiS!$B$4:$B$994,A145),IF(C145="Wn-Ma",SUMIFS(ZOiS!$G$4:$G$994,ZOiS!$B$4:$B$994,A145)-SUMIFS(ZOiS!$H$4:$H$994,ZOiS!$B$4:$B$994,A145),IF(C145="Ma-Wn",SUMIFS(ZOiS!$H$4:$H$994,ZOiS!$B$4:$B$994,A145)-SUMIFS(ZOiS!$G$4:$G$994,ZOiS!$B$4:$B$994,A145),SUMIFS(ZOiS!$H$4:$H$994,ZOiS!$B$4:$B$994,A145)))),"")</f>
        <v/>
      </c>
      <c r="H145" s="150" t="str">
        <f>IF(G145&lt;&gt;"",IF(G145="Wn",SUMIFS(ZOiS!$G$4:$G$994,ZOiS!$B$4:$B$994,E145),IF(G145="Wn-Ma",SUMIFS(ZOiS!$G$4:$G$994,ZOiS!$B$4:$B$994,E145)-SUMIFS(ZOiS!$H$4:$H$994,ZOiS!$B$4:$B$994,E145),IF(G145="Ma-Wn",SUMIFS(ZOiS!$H$4:$H$994,ZOiS!$B$4:$B$994,E145)-SUMIFS(ZOiS!$G$4:$G$994,ZOiS!$B$4:$B$994,E145),SUMIFS(ZOiS!$H$4:$H$994,ZOiS!$B$4:$B$994,E145)))),"")</f>
        <v/>
      </c>
      <c r="L145" s="150" t="str">
        <f>IF(K145&lt;&gt;"",IF(K145="Wn",SUMIFS(ZOiS!$E$4:$E$994,ZOiS!$B$4:$B$994,I145),IF(K145="Wn-Ma",SUMIFS(ZOiS!$E$4:$E$994,ZOiS!$B$4:$B$994,I145)-SUMIFS(ZOiS!$F$4:$F$994,ZOiS!$B$4:$B$994,I145),IF(K145="Ma-Wn",SUMIFS(ZOiS!$F$4:$F$994,ZOiS!$B$4:$B$994,I145)-SUMIFS(ZOiS!$E$4:$E$994,ZOiS!$B$4:$B$994,I145),SUMIFS(ZOiS!$F$4:$F$994,ZOiS!$B$4:$B$994,I145)))),"")</f>
        <v/>
      </c>
    </row>
    <row r="146" spans="4:12" x14ac:dyDescent="0.2">
      <c r="D146" s="150" t="str">
        <f>IF(C146&lt;&gt;"",IF(C146="Wn",SUMIFS(ZOiS!$G$4:$G$994,ZOiS!$B$4:$B$994,A146),IF(C146="Wn-Ma",SUMIFS(ZOiS!$G$4:$G$994,ZOiS!$B$4:$B$994,A146)-SUMIFS(ZOiS!$H$4:$H$994,ZOiS!$B$4:$B$994,A146),IF(C146="Ma-Wn",SUMIFS(ZOiS!$H$4:$H$994,ZOiS!$B$4:$B$994,A146)-SUMIFS(ZOiS!$G$4:$G$994,ZOiS!$B$4:$B$994,A146),SUMIFS(ZOiS!$H$4:$H$994,ZOiS!$B$4:$B$994,A146)))),"")</f>
        <v/>
      </c>
      <c r="H146" s="150" t="str">
        <f>IF(G146&lt;&gt;"",IF(G146="Wn",SUMIFS(ZOiS!$G$4:$G$994,ZOiS!$B$4:$B$994,E146),IF(G146="Wn-Ma",SUMIFS(ZOiS!$G$4:$G$994,ZOiS!$B$4:$B$994,E146)-SUMIFS(ZOiS!$H$4:$H$994,ZOiS!$B$4:$B$994,E146),IF(G146="Ma-Wn",SUMIFS(ZOiS!$H$4:$H$994,ZOiS!$B$4:$B$994,E146)-SUMIFS(ZOiS!$G$4:$G$994,ZOiS!$B$4:$B$994,E146),SUMIFS(ZOiS!$H$4:$H$994,ZOiS!$B$4:$B$994,E146)))),"")</f>
        <v/>
      </c>
      <c r="L146" s="150" t="str">
        <f>IF(K146&lt;&gt;"",IF(K146="Wn",SUMIFS(ZOiS!$E$4:$E$994,ZOiS!$B$4:$B$994,I146),IF(K146="Wn-Ma",SUMIFS(ZOiS!$E$4:$E$994,ZOiS!$B$4:$B$994,I146)-SUMIFS(ZOiS!$F$4:$F$994,ZOiS!$B$4:$B$994,I146),IF(K146="Ma-Wn",SUMIFS(ZOiS!$F$4:$F$994,ZOiS!$B$4:$B$994,I146)-SUMIFS(ZOiS!$E$4:$E$994,ZOiS!$B$4:$B$994,I146),SUMIFS(ZOiS!$F$4:$F$994,ZOiS!$B$4:$B$994,I146)))),"")</f>
        <v/>
      </c>
    </row>
    <row r="147" spans="4:12" x14ac:dyDescent="0.2">
      <c r="D147" s="150" t="str">
        <f>IF(C147&lt;&gt;"",IF(C147="Wn",SUMIFS(ZOiS!$G$4:$G$994,ZOiS!$B$4:$B$994,A147),IF(C147="Wn-Ma",SUMIFS(ZOiS!$G$4:$G$994,ZOiS!$B$4:$B$994,A147)-SUMIFS(ZOiS!$H$4:$H$994,ZOiS!$B$4:$B$994,A147),IF(C147="Ma-Wn",SUMIFS(ZOiS!$H$4:$H$994,ZOiS!$B$4:$B$994,A147)-SUMIFS(ZOiS!$G$4:$G$994,ZOiS!$B$4:$B$994,A147),SUMIFS(ZOiS!$H$4:$H$994,ZOiS!$B$4:$B$994,A147)))),"")</f>
        <v/>
      </c>
      <c r="H147" s="150" t="str">
        <f>IF(G147&lt;&gt;"",IF(G147="Wn",SUMIFS(ZOiS!$G$4:$G$994,ZOiS!$B$4:$B$994,E147),IF(G147="Wn-Ma",SUMIFS(ZOiS!$G$4:$G$994,ZOiS!$B$4:$B$994,E147)-SUMIFS(ZOiS!$H$4:$H$994,ZOiS!$B$4:$B$994,E147),IF(G147="Ma-Wn",SUMIFS(ZOiS!$H$4:$H$994,ZOiS!$B$4:$B$994,E147)-SUMIFS(ZOiS!$G$4:$G$994,ZOiS!$B$4:$B$994,E147),SUMIFS(ZOiS!$H$4:$H$994,ZOiS!$B$4:$B$994,E147)))),"")</f>
        <v/>
      </c>
      <c r="L147" s="150" t="str">
        <f>IF(K147&lt;&gt;"",IF(K147="Wn",SUMIFS(ZOiS!$E$4:$E$994,ZOiS!$B$4:$B$994,I147),IF(K147="Wn-Ma",SUMIFS(ZOiS!$E$4:$E$994,ZOiS!$B$4:$B$994,I147)-SUMIFS(ZOiS!$F$4:$F$994,ZOiS!$B$4:$B$994,I147),IF(K147="Ma-Wn",SUMIFS(ZOiS!$F$4:$F$994,ZOiS!$B$4:$B$994,I147)-SUMIFS(ZOiS!$E$4:$E$994,ZOiS!$B$4:$B$994,I147),SUMIFS(ZOiS!$F$4:$F$994,ZOiS!$B$4:$B$994,I147)))),"")</f>
        <v/>
      </c>
    </row>
    <row r="148" spans="4:12" x14ac:dyDescent="0.2">
      <c r="D148" s="150" t="str">
        <f>IF(C148&lt;&gt;"",IF(C148="Wn",SUMIFS(ZOiS!$G$4:$G$994,ZOiS!$B$4:$B$994,A148),IF(C148="Wn-Ma",SUMIFS(ZOiS!$G$4:$G$994,ZOiS!$B$4:$B$994,A148)-SUMIFS(ZOiS!$H$4:$H$994,ZOiS!$B$4:$B$994,A148),IF(C148="Ma-Wn",SUMIFS(ZOiS!$H$4:$H$994,ZOiS!$B$4:$B$994,A148)-SUMIFS(ZOiS!$G$4:$G$994,ZOiS!$B$4:$B$994,A148),SUMIFS(ZOiS!$H$4:$H$994,ZOiS!$B$4:$B$994,A148)))),"")</f>
        <v/>
      </c>
      <c r="H148" s="150" t="str">
        <f>IF(G148&lt;&gt;"",IF(G148="Wn",SUMIFS(ZOiS!$G$4:$G$994,ZOiS!$B$4:$B$994,E148),IF(G148="Wn-Ma",SUMIFS(ZOiS!$G$4:$G$994,ZOiS!$B$4:$B$994,E148)-SUMIFS(ZOiS!$H$4:$H$994,ZOiS!$B$4:$B$994,E148),IF(G148="Ma-Wn",SUMIFS(ZOiS!$H$4:$H$994,ZOiS!$B$4:$B$994,E148)-SUMIFS(ZOiS!$G$4:$G$994,ZOiS!$B$4:$B$994,E148),SUMIFS(ZOiS!$H$4:$H$994,ZOiS!$B$4:$B$994,E148)))),"")</f>
        <v/>
      </c>
      <c r="L148" s="150" t="str">
        <f>IF(K148&lt;&gt;"",IF(K148="Wn",SUMIFS(ZOiS!$E$4:$E$994,ZOiS!$B$4:$B$994,I148),IF(K148="Wn-Ma",SUMIFS(ZOiS!$E$4:$E$994,ZOiS!$B$4:$B$994,I148)-SUMIFS(ZOiS!$F$4:$F$994,ZOiS!$B$4:$B$994,I148),IF(K148="Ma-Wn",SUMIFS(ZOiS!$F$4:$F$994,ZOiS!$B$4:$B$994,I148)-SUMIFS(ZOiS!$E$4:$E$994,ZOiS!$B$4:$B$994,I148),SUMIFS(ZOiS!$F$4:$F$994,ZOiS!$B$4:$B$994,I148)))),"")</f>
        <v/>
      </c>
    </row>
    <row r="149" spans="4:12" x14ac:dyDescent="0.2">
      <c r="D149" s="150" t="str">
        <f>IF(C149&lt;&gt;"",IF(C149="Wn",SUMIFS(ZOiS!$G$4:$G$994,ZOiS!$B$4:$B$994,A149),IF(C149="Wn-Ma",SUMIFS(ZOiS!$G$4:$G$994,ZOiS!$B$4:$B$994,A149)-SUMIFS(ZOiS!$H$4:$H$994,ZOiS!$B$4:$B$994,A149),IF(C149="Ma-Wn",SUMIFS(ZOiS!$H$4:$H$994,ZOiS!$B$4:$B$994,A149)-SUMIFS(ZOiS!$G$4:$G$994,ZOiS!$B$4:$B$994,A149),SUMIFS(ZOiS!$H$4:$H$994,ZOiS!$B$4:$B$994,A149)))),"")</f>
        <v/>
      </c>
      <c r="H149" s="150" t="str">
        <f>IF(G149&lt;&gt;"",IF(G149="Wn",SUMIFS(ZOiS!$G$4:$G$994,ZOiS!$B$4:$B$994,E149),IF(G149="Wn-Ma",SUMIFS(ZOiS!$G$4:$G$994,ZOiS!$B$4:$B$994,E149)-SUMIFS(ZOiS!$H$4:$H$994,ZOiS!$B$4:$B$994,E149),IF(G149="Ma-Wn",SUMIFS(ZOiS!$H$4:$H$994,ZOiS!$B$4:$B$994,E149)-SUMIFS(ZOiS!$G$4:$G$994,ZOiS!$B$4:$B$994,E149),SUMIFS(ZOiS!$H$4:$H$994,ZOiS!$B$4:$B$994,E149)))),"")</f>
        <v/>
      </c>
      <c r="L149" s="150" t="str">
        <f>IF(K149&lt;&gt;"",IF(K149="Wn",SUMIFS(ZOiS!$E$4:$E$994,ZOiS!$B$4:$B$994,I149),IF(K149="Wn-Ma",SUMIFS(ZOiS!$E$4:$E$994,ZOiS!$B$4:$B$994,I149)-SUMIFS(ZOiS!$F$4:$F$994,ZOiS!$B$4:$B$994,I149),IF(K149="Ma-Wn",SUMIFS(ZOiS!$F$4:$F$994,ZOiS!$B$4:$B$994,I149)-SUMIFS(ZOiS!$E$4:$E$994,ZOiS!$B$4:$B$994,I149),SUMIFS(ZOiS!$F$4:$F$994,ZOiS!$B$4:$B$994,I149)))),"")</f>
        <v/>
      </c>
    </row>
    <row r="150" spans="4:12" x14ac:dyDescent="0.2">
      <c r="D150" s="150" t="str">
        <f>IF(C150&lt;&gt;"",IF(C150="Wn",SUMIFS(ZOiS!$G$4:$G$994,ZOiS!$B$4:$B$994,A150),IF(C150="Wn-Ma",SUMIFS(ZOiS!$G$4:$G$994,ZOiS!$B$4:$B$994,A150)-SUMIFS(ZOiS!$H$4:$H$994,ZOiS!$B$4:$B$994,A150),IF(C150="Ma-Wn",SUMIFS(ZOiS!$H$4:$H$994,ZOiS!$B$4:$B$994,A150)-SUMIFS(ZOiS!$G$4:$G$994,ZOiS!$B$4:$B$994,A150),SUMIFS(ZOiS!$H$4:$H$994,ZOiS!$B$4:$B$994,A150)))),"")</f>
        <v/>
      </c>
      <c r="H150" s="150" t="str">
        <f>IF(G150&lt;&gt;"",IF(G150="Wn",SUMIFS(ZOiS!$G$4:$G$994,ZOiS!$B$4:$B$994,E150),IF(G150="Wn-Ma",SUMIFS(ZOiS!$G$4:$G$994,ZOiS!$B$4:$B$994,E150)-SUMIFS(ZOiS!$H$4:$H$994,ZOiS!$B$4:$B$994,E150),IF(G150="Ma-Wn",SUMIFS(ZOiS!$H$4:$H$994,ZOiS!$B$4:$B$994,E150)-SUMIFS(ZOiS!$G$4:$G$994,ZOiS!$B$4:$B$994,E150),SUMIFS(ZOiS!$H$4:$H$994,ZOiS!$B$4:$B$994,E150)))),"")</f>
        <v/>
      </c>
      <c r="L150" s="150" t="str">
        <f>IF(K150&lt;&gt;"",IF(K150="Wn",SUMIFS(ZOiS!$E$4:$E$994,ZOiS!$B$4:$B$994,I150),IF(K150="Wn-Ma",SUMIFS(ZOiS!$E$4:$E$994,ZOiS!$B$4:$B$994,I150)-SUMIFS(ZOiS!$F$4:$F$994,ZOiS!$B$4:$B$994,I150),IF(K150="Ma-Wn",SUMIFS(ZOiS!$F$4:$F$994,ZOiS!$B$4:$B$994,I150)-SUMIFS(ZOiS!$E$4:$E$994,ZOiS!$B$4:$B$994,I150),SUMIFS(ZOiS!$F$4:$F$994,ZOiS!$B$4:$B$994,I150)))),"")</f>
        <v/>
      </c>
    </row>
    <row r="151" spans="4:12" x14ac:dyDescent="0.2">
      <c r="D151" s="150" t="str">
        <f>IF(C151&lt;&gt;"",IF(C151="Wn",SUMIFS(ZOiS!$G$4:$G$994,ZOiS!$B$4:$B$994,A151),IF(C151="Wn-Ma",SUMIFS(ZOiS!$G$4:$G$994,ZOiS!$B$4:$B$994,A151)-SUMIFS(ZOiS!$H$4:$H$994,ZOiS!$B$4:$B$994,A151),IF(C151="Ma-Wn",SUMIFS(ZOiS!$H$4:$H$994,ZOiS!$B$4:$B$994,A151)-SUMIFS(ZOiS!$G$4:$G$994,ZOiS!$B$4:$B$994,A151),SUMIFS(ZOiS!$H$4:$H$994,ZOiS!$B$4:$B$994,A151)))),"")</f>
        <v/>
      </c>
      <c r="H151" s="150" t="str">
        <f>IF(G151&lt;&gt;"",IF(G151="Wn",SUMIFS(ZOiS!$G$4:$G$994,ZOiS!$B$4:$B$994,E151),IF(G151="Wn-Ma",SUMIFS(ZOiS!$G$4:$G$994,ZOiS!$B$4:$B$994,E151)-SUMIFS(ZOiS!$H$4:$H$994,ZOiS!$B$4:$B$994,E151),IF(G151="Ma-Wn",SUMIFS(ZOiS!$H$4:$H$994,ZOiS!$B$4:$B$994,E151)-SUMIFS(ZOiS!$G$4:$G$994,ZOiS!$B$4:$B$994,E151),SUMIFS(ZOiS!$H$4:$H$994,ZOiS!$B$4:$B$994,E151)))),"")</f>
        <v/>
      </c>
      <c r="L151" s="150" t="str">
        <f>IF(K151&lt;&gt;"",IF(K151="Wn",SUMIFS(ZOiS!$E$4:$E$994,ZOiS!$B$4:$B$994,I151),IF(K151="Wn-Ma",SUMIFS(ZOiS!$E$4:$E$994,ZOiS!$B$4:$B$994,I151)-SUMIFS(ZOiS!$F$4:$F$994,ZOiS!$B$4:$B$994,I151),IF(K151="Ma-Wn",SUMIFS(ZOiS!$F$4:$F$994,ZOiS!$B$4:$B$994,I151)-SUMIFS(ZOiS!$E$4:$E$994,ZOiS!$B$4:$B$994,I151),SUMIFS(ZOiS!$F$4:$F$994,ZOiS!$B$4:$B$994,I151)))),"")</f>
        <v/>
      </c>
    </row>
    <row r="152" spans="4:12" x14ac:dyDescent="0.2">
      <c r="D152" s="150" t="str">
        <f>IF(C152&lt;&gt;"",IF(C152="Wn",SUMIFS(ZOiS!$G$4:$G$994,ZOiS!$B$4:$B$994,A152),IF(C152="Wn-Ma",SUMIFS(ZOiS!$G$4:$G$994,ZOiS!$B$4:$B$994,A152)-SUMIFS(ZOiS!$H$4:$H$994,ZOiS!$B$4:$B$994,A152),IF(C152="Ma-Wn",SUMIFS(ZOiS!$H$4:$H$994,ZOiS!$B$4:$B$994,A152)-SUMIFS(ZOiS!$G$4:$G$994,ZOiS!$B$4:$B$994,A152),SUMIFS(ZOiS!$H$4:$H$994,ZOiS!$B$4:$B$994,A152)))),"")</f>
        <v/>
      </c>
      <c r="H152" s="150" t="str">
        <f>IF(G152&lt;&gt;"",IF(G152="Wn",SUMIFS(ZOiS!$G$4:$G$994,ZOiS!$B$4:$B$994,E152),IF(G152="Wn-Ma",SUMIFS(ZOiS!$G$4:$G$994,ZOiS!$B$4:$B$994,E152)-SUMIFS(ZOiS!$H$4:$H$994,ZOiS!$B$4:$B$994,E152),IF(G152="Ma-Wn",SUMIFS(ZOiS!$H$4:$H$994,ZOiS!$B$4:$B$994,E152)-SUMIFS(ZOiS!$G$4:$G$994,ZOiS!$B$4:$B$994,E152),SUMIFS(ZOiS!$H$4:$H$994,ZOiS!$B$4:$B$994,E152)))),"")</f>
        <v/>
      </c>
      <c r="L152" s="150" t="str">
        <f>IF(K152&lt;&gt;"",IF(K152="Wn",SUMIFS(ZOiS!$E$4:$E$994,ZOiS!$B$4:$B$994,I152),IF(K152="Wn-Ma",SUMIFS(ZOiS!$E$4:$E$994,ZOiS!$B$4:$B$994,I152)-SUMIFS(ZOiS!$F$4:$F$994,ZOiS!$B$4:$B$994,I152),IF(K152="Ma-Wn",SUMIFS(ZOiS!$F$4:$F$994,ZOiS!$B$4:$B$994,I152)-SUMIFS(ZOiS!$E$4:$E$994,ZOiS!$B$4:$B$994,I152),SUMIFS(ZOiS!$F$4:$F$994,ZOiS!$B$4:$B$994,I152)))),"")</f>
        <v/>
      </c>
    </row>
    <row r="153" spans="4:12" x14ac:dyDescent="0.2">
      <c r="D153" s="150" t="str">
        <f>IF(C153&lt;&gt;"",IF(C153="Wn",SUMIFS(ZOiS!$G$4:$G$994,ZOiS!$B$4:$B$994,A153),IF(C153="Wn-Ma",SUMIFS(ZOiS!$G$4:$G$994,ZOiS!$B$4:$B$994,A153)-SUMIFS(ZOiS!$H$4:$H$994,ZOiS!$B$4:$B$994,A153),IF(C153="Ma-Wn",SUMIFS(ZOiS!$H$4:$H$994,ZOiS!$B$4:$B$994,A153)-SUMIFS(ZOiS!$G$4:$G$994,ZOiS!$B$4:$B$994,A153),SUMIFS(ZOiS!$H$4:$H$994,ZOiS!$B$4:$B$994,A153)))),"")</f>
        <v/>
      </c>
      <c r="H153" s="150" t="str">
        <f>IF(G153&lt;&gt;"",IF(G153="Wn",SUMIFS(ZOiS!$G$4:$G$994,ZOiS!$B$4:$B$994,E153),IF(G153="Wn-Ma",SUMIFS(ZOiS!$G$4:$G$994,ZOiS!$B$4:$B$994,E153)-SUMIFS(ZOiS!$H$4:$H$994,ZOiS!$B$4:$B$994,E153),IF(G153="Ma-Wn",SUMIFS(ZOiS!$H$4:$H$994,ZOiS!$B$4:$B$994,E153)-SUMIFS(ZOiS!$G$4:$G$994,ZOiS!$B$4:$B$994,E153),SUMIFS(ZOiS!$H$4:$H$994,ZOiS!$B$4:$B$994,E153)))),"")</f>
        <v/>
      </c>
      <c r="L153" s="150" t="str">
        <f>IF(K153&lt;&gt;"",IF(K153="Wn",SUMIFS(ZOiS!$E$4:$E$994,ZOiS!$B$4:$B$994,I153),IF(K153="Wn-Ma",SUMIFS(ZOiS!$E$4:$E$994,ZOiS!$B$4:$B$994,I153)-SUMIFS(ZOiS!$F$4:$F$994,ZOiS!$B$4:$B$994,I153),IF(K153="Ma-Wn",SUMIFS(ZOiS!$F$4:$F$994,ZOiS!$B$4:$B$994,I153)-SUMIFS(ZOiS!$E$4:$E$994,ZOiS!$B$4:$B$994,I153),SUMIFS(ZOiS!$F$4:$F$994,ZOiS!$B$4:$B$994,I153)))),"")</f>
        <v/>
      </c>
    </row>
    <row r="154" spans="4:12" x14ac:dyDescent="0.2">
      <c r="D154" s="150" t="str">
        <f>IF(C154&lt;&gt;"",IF(C154="Wn",SUMIFS(ZOiS!$G$4:$G$994,ZOiS!$B$4:$B$994,A154),IF(C154="Wn-Ma",SUMIFS(ZOiS!$G$4:$G$994,ZOiS!$B$4:$B$994,A154)-SUMIFS(ZOiS!$H$4:$H$994,ZOiS!$B$4:$B$994,A154),IF(C154="Ma-Wn",SUMIFS(ZOiS!$H$4:$H$994,ZOiS!$B$4:$B$994,A154)-SUMIFS(ZOiS!$G$4:$G$994,ZOiS!$B$4:$B$994,A154),SUMIFS(ZOiS!$H$4:$H$994,ZOiS!$B$4:$B$994,A154)))),"")</f>
        <v/>
      </c>
      <c r="H154" s="150" t="str">
        <f>IF(G154&lt;&gt;"",IF(G154="Wn",SUMIFS(ZOiS!$G$4:$G$994,ZOiS!$B$4:$B$994,E154),IF(G154="Wn-Ma",SUMIFS(ZOiS!$G$4:$G$994,ZOiS!$B$4:$B$994,E154)-SUMIFS(ZOiS!$H$4:$H$994,ZOiS!$B$4:$B$994,E154),IF(G154="Ma-Wn",SUMIFS(ZOiS!$H$4:$H$994,ZOiS!$B$4:$B$994,E154)-SUMIFS(ZOiS!$G$4:$G$994,ZOiS!$B$4:$B$994,E154),SUMIFS(ZOiS!$H$4:$H$994,ZOiS!$B$4:$B$994,E154)))),"")</f>
        <v/>
      </c>
      <c r="L154" s="150" t="str">
        <f>IF(K154&lt;&gt;"",IF(K154="Wn",SUMIFS(ZOiS!$E$4:$E$994,ZOiS!$B$4:$B$994,I154),IF(K154="Wn-Ma",SUMIFS(ZOiS!$E$4:$E$994,ZOiS!$B$4:$B$994,I154)-SUMIFS(ZOiS!$F$4:$F$994,ZOiS!$B$4:$B$994,I154),IF(K154="Ma-Wn",SUMIFS(ZOiS!$F$4:$F$994,ZOiS!$B$4:$B$994,I154)-SUMIFS(ZOiS!$E$4:$E$994,ZOiS!$B$4:$B$994,I154),SUMIFS(ZOiS!$F$4:$F$994,ZOiS!$B$4:$B$994,I154)))),"")</f>
        <v/>
      </c>
    </row>
    <row r="155" spans="4:12" x14ac:dyDescent="0.2">
      <c r="D155" s="150" t="str">
        <f>IF(C155&lt;&gt;"",IF(C155="Wn",SUMIFS(ZOiS!$G$4:$G$994,ZOiS!$B$4:$B$994,A155),IF(C155="Wn-Ma",SUMIFS(ZOiS!$G$4:$G$994,ZOiS!$B$4:$B$994,A155)-SUMIFS(ZOiS!$H$4:$H$994,ZOiS!$B$4:$B$994,A155),IF(C155="Ma-Wn",SUMIFS(ZOiS!$H$4:$H$994,ZOiS!$B$4:$B$994,A155)-SUMIFS(ZOiS!$G$4:$G$994,ZOiS!$B$4:$B$994,A155),SUMIFS(ZOiS!$H$4:$H$994,ZOiS!$B$4:$B$994,A155)))),"")</f>
        <v/>
      </c>
      <c r="H155" s="150" t="str">
        <f>IF(G155&lt;&gt;"",IF(G155="Wn",SUMIFS(ZOiS!$G$4:$G$994,ZOiS!$B$4:$B$994,E155),IF(G155="Wn-Ma",SUMIFS(ZOiS!$G$4:$G$994,ZOiS!$B$4:$B$994,E155)-SUMIFS(ZOiS!$H$4:$H$994,ZOiS!$B$4:$B$994,E155),IF(G155="Ma-Wn",SUMIFS(ZOiS!$H$4:$H$994,ZOiS!$B$4:$B$994,E155)-SUMIFS(ZOiS!$G$4:$G$994,ZOiS!$B$4:$B$994,E155),SUMIFS(ZOiS!$H$4:$H$994,ZOiS!$B$4:$B$994,E155)))),"")</f>
        <v/>
      </c>
      <c r="L155" s="150" t="str">
        <f>IF(K155&lt;&gt;"",IF(K155="Wn",SUMIFS(ZOiS!$E$4:$E$994,ZOiS!$B$4:$B$994,I155),IF(K155="Wn-Ma",SUMIFS(ZOiS!$E$4:$E$994,ZOiS!$B$4:$B$994,I155)-SUMIFS(ZOiS!$F$4:$F$994,ZOiS!$B$4:$B$994,I155),IF(K155="Ma-Wn",SUMIFS(ZOiS!$F$4:$F$994,ZOiS!$B$4:$B$994,I155)-SUMIFS(ZOiS!$E$4:$E$994,ZOiS!$B$4:$B$994,I155),SUMIFS(ZOiS!$F$4:$F$994,ZOiS!$B$4:$B$994,I155)))),"")</f>
        <v/>
      </c>
    </row>
    <row r="156" spans="4:12" x14ac:dyDescent="0.2">
      <c r="D156" s="150" t="str">
        <f>IF(C156&lt;&gt;"",IF(C156="Wn",SUMIFS(ZOiS!$G$4:$G$994,ZOiS!$B$4:$B$994,A156),IF(C156="Wn-Ma",SUMIFS(ZOiS!$G$4:$G$994,ZOiS!$B$4:$B$994,A156)-SUMIFS(ZOiS!$H$4:$H$994,ZOiS!$B$4:$B$994,A156),IF(C156="Ma-Wn",SUMIFS(ZOiS!$H$4:$H$994,ZOiS!$B$4:$B$994,A156)-SUMIFS(ZOiS!$G$4:$G$994,ZOiS!$B$4:$B$994,A156),SUMIFS(ZOiS!$H$4:$H$994,ZOiS!$B$4:$B$994,A156)))),"")</f>
        <v/>
      </c>
      <c r="H156" s="150" t="str">
        <f>IF(G156&lt;&gt;"",IF(G156="Wn",SUMIFS(ZOiS!$G$4:$G$994,ZOiS!$B$4:$B$994,E156),IF(G156="Wn-Ma",SUMIFS(ZOiS!$G$4:$G$994,ZOiS!$B$4:$B$994,E156)-SUMIFS(ZOiS!$H$4:$H$994,ZOiS!$B$4:$B$994,E156),IF(G156="Ma-Wn",SUMIFS(ZOiS!$H$4:$H$994,ZOiS!$B$4:$B$994,E156)-SUMIFS(ZOiS!$G$4:$G$994,ZOiS!$B$4:$B$994,E156),SUMIFS(ZOiS!$H$4:$H$994,ZOiS!$B$4:$B$994,E156)))),"")</f>
        <v/>
      </c>
      <c r="L156" s="150" t="str">
        <f>IF(K156&lt;&gt;"",IF(K156="Wn",SUMIFS(ZOiS!$E$4:$E$994,ZOiS!$B$4:$B$994,I156),IF(K156="Wn-Ma",SUMIFS(ZOiS!$E$4:$E$994,ZOiS!$B$4:$B$994,I156)-SUMIFS(ZOiS!$F$4:$F$994,ZOiS!$B$4:$B$994,I156),IF(K156="Ma-Wn",SUMIFS(ZOiS!$F$4:$F$994,ZOiS!$B$4:$B$994,I156)-SUMIFS(ZOiS!$E$4:$E$994,ZOiS!$B$4:$B$994,I156),SUMIFS(ZOiS!$F$4:$F$994,ZOiS!$B$4:$B$994,I156)))),"")</f>
        <v/>
      </c>
    </row>
    <row r="157" spans="4:12" x14ac:dyDescent="0.2">
      <c r="D157" s="150" t="str">
        <f>IF(C157&lt;&gt;"",IF(C157="Wn",SUMIFS(ZOiS!$G$4:$G$994,ZOiS!$B$4:$B$994,A157),IF(C157="Wn-Ma",SUMIFS(ZOiS!$G$4:$G$994,ZOiS!$B$4:$B$994,A157)-SUMIFS(ZOiS!$H$4:$H$994,ZOiS!$B$4:$B$994,A157),IF(C157="Ma-Wn",SUMIFS(ZOiS!$H$4:$H$994,ZOiS!$B$4:$B$994,A157)-SUMIFS(ZOiS!$G$4:$G$994,ZOiS!$B$4:$B$994,A157),SUMIFS(ZOiS!$H$4:$H$994,ZOiS!$B$4:$B$994,A157)))),"")</f>
        <v/>
      </c>
      <c r="H157" s="150" t="str">
        <f>IF(G157&lt;&gt;"",IF(G157="Wn",SUMIFS(ZOiS!$G$4:$G$994,ZOiS!$B$4:$B$994,E157),IF(G157="Wn-Ma",SUMIFS(ZOiS!$G$4:$G$994,ZOiS!$B$4:$B$994,E157)-SUMIFS(ZOiS!$H$4:$H$994,ZOiS!$B$4:$B$994,E157),IF(G157="Ma-Wn",SUMIFS(ZOiS!$H$4:$H$994,ZOiS!$B$4:$B$994,E157)-SUMIFS(ZOiS!$G$4:$G$994,ZOiS!$B$4:$B$994,E157),SUMIFS(ZOiS!$H$4:$H$994,ZOiS!$B$4:$B$994,E157)))),"")</f>
        <v/>
      </c>
      <c r="L157" s="150" t="str">
        <f>IF(K157&lt;&gt;"",IF(K157="Wn",SUMIFS(ZOiS!$E$4:$E$994,ZOiS!$B$4:$B$994,I157),IF(K157="Wn-Ma",SUMIFS(ZOiS!$E$4:$E$994,ZOiS!$B$4:$B$994,I157)-SUMIFS(ZOiS!$F$4:$F$994,ZOiS!$B$4:$B$994,I157),IF(K157="Ma-Wn",SUMIFS(ZOiS!$F$4:$F$994,ZOiS!$B$4:$B$994,I157)-SUMIFS(ZOiS!$E$4:$E$994,ZOiS!$B$4:$B$994,I157),SUMIFS(ZOiS!$F$4:$F$994,ZOiS!$B$4:$B$994,I157)))),"")</f>
        <v/>
      </c>
    </row>
    <row r="158" spans="4:12" x14ac:dyDescent="0.2">
      <c r="D158" s="150" t="str">
        <f>IF(C158&lt;&gt;"",IF(C158="Wn",SUMIFS(ZOiS!$G$4:$G$994,ZOiS!$B$4:$B$994,A158),IF(C158="Wn-Ma",SUMIFS(ZOiS!$G$4:$G$994,ZOiS!$B$4:$B$994,A158)-SUMIFS(ZOiS!$H$4:$H$994,ZOiS!$B$4:$B$994,A158),IF(C158="Ma-Wn",SUMIFS(ZOiS!$H$4:$H$994,ZOiS!$B$4:$B$994,A158)-SUMIFS(ZOiS!$G$4:$G$994,ZOiS!$B$4:$B$994,A158),SUMIFS(ZOiS!$H$4:$H$994,ZOiS!$B$4:$B$994,A158)))),"")</f>
        <v/>
      </c>
      <c r="H158" s="150" t="str">
        <f>IF(G158&lt;&gt;"",IF(G158="Wn",SUMIFS(ZOiS!$G$4:$G$994,ZOiS!$B$4:$B$994,E158),IF(G158="Wn-Ma",SUMIFS(ZOiS!$G$4:$G$994,ZOiS!$B$4:$B$994,E158)-SUMIFS(ZOiS!$H$4:$H$994,ZOiS!$B$4:$B$994,E158),IF(G158="Ma-Wn",SUMIFS(ZOiS!$H$4:$H$994,ZOiS!$B$4:$B$994,E158)-SUMIFS(ZOiS!$G$4:$G$994,ZOiS!$B$4:$B$994,E158),SUMIFS(ZOiS!$H$4:$H$994,ZOiS!$B$4:$B$994,E158)))),"")</f>
        <v/>
      </c>
      <c r="L158" s="150" t="str">
        <f>IF(K158&lt;&gt;"",IF(K158="Wn",SUMIFS(ZOiS!$E$4:$E$994,ZOiS!$B$4:$B$994,I158),IF(K158="Wn-Ma",SUMIFS(ZOiS!$E$4:$E$994,ZOiS!$B$4:$B$994,I158)-SUMIFS(ZOiS!$F$4:$F$994,ZOiS!$B$4:$B$994,I158),IF(K158="Ma-Wn",SUMIFS(ZOiS!$F$4:$F$994,ZOiS!$B$4:$B$994,I158)-SUMIFS(ZOiS!$E$4:$E$994,ZOiS!$B$4:$B$994,I158),SUMIFS(ZOiS!$F$4:$F$994,ZOiS!$B$4:$B$994,I158)))),"")</f>
        <v/>
      </c>
    </row>
    <row r="159" spans="4:12" x14ac:dyDescent="0.2">
      <c r="D159" s="150" t="str">
        <f>IF(C159&lt;&gt;"",IF(C159="Wn",SUMIFS(ZOiS!$G$4:$G$994,ZOiS!$B$4:$B$994,A159),IF(C159="Wn-Ma",SUMIFS(ZOiS!$G$4:$G$994,ZOiS!$B$4:$B$994,A159)-SUMIFS(ZOiS!$H$4:$H$994,ZOiS!$B$4:$B$994,A159),IF(C159="Ma-Wn",SUMIFS(ZOiS!$H$4:$H$994,ZOiS!$B$4:$B$994,A159)-SUMIFS(ZOiS!$G$4:$G$994,ZOiS!$B$4:$B$994,A159),SUMIFS(ZOiS!$H$4:$H$994,ZOiS!$B$4:$B$994,A159)))),"")</f>
        <v/>
      </c>
      <c r="H159" s="150" t="str">
        <f>IF(G159&lt;&gt;"",IF(G159="Wn",SUMIFS(ZOiS!$G$4:$G$994,ZOiS!$B$4:$B$994,E159),IF(G159="Wn-Ma",SUMIFS(ZOiS!$G$4:$G$994,ZOiS!$B$4:$B$994,E159)-SUMIFS(ZOiS!$H$4:$H$994,ZOiS!$B$4:$B$994,E159),IF(G159="Ma-Wn",SUMIFS(ZOiS!$H$4:$H$994,ZOiS!$B$4:$B$994,E159)-SUMIFS(ZOiS!$G$4:$G$994,ZOiS!$B$4:$B$994,E159),SUMIFS(ZOiS!$H$4:$H$994,ZOiS!$B$4:$B$994,E159)))),"")</f>
        <v/>
      </c>
      <c r="L159" s="150" t="str">
        <f>IF(K159&lt;&gt;"",IF(K159="Wn",SUMIFS(ZOiS!$E$4:$E$994,ZOiS!$B$4:$B$994,I159),IF(K159="Wn-Ma",SUMIFS(ZOiS!$E$4:$E$994,ZOiS!$B$4:$B$994,I159)-SUMIFS(ZOiS!$F$4:$F$994,ZOiS!$B$4:$B$994,I159),IF(K159="Ma-Wn",SUMIFS(ZOiS!$F$4:$F$994,ZOiS!$B$4:$B$994,I159)-SUMIFS(ZOiS!$E$4:$E$994,ZOiS!$B$4:$B$994,I159),SUMIFS(ZOiS!$F$4:$F$994,ZOiS!$B$4:$B$994,I159)))),"")</f>
        <v/>
      </c>
    </row>
    <row r="160" spans="4:12" x14ac:dyDescent="0.2">
      <c r="D160" s="150" t="str">
        <f>IF(C160&lt;&gt;"",IF(C160="Wn",SUMIFS(ZOiS!$G$4:$G$994,ZOiS!$B$4:$B$994,A160),IF(C160="Wn-Ma",SUMIFS(ZOiS!$G$4:$G$994,ZOiS!$B$4:$B$994,A160)-SUMIFS(ZOiS!$H$4:$H$994,ZOiS!$B$4:$B$994,A160),IF(C160="Ma-Wn",SUMIFS(ZOiS!$H$4:$H$994,ZOiS!$B$4:$B$994,A160)-SUMIFS(ZOiS!$G$4:$G$994,ZOiS!$B$4:$B$994,A160),SUMIFS(ZOiS!$H$4:$H$994,ZOiS!$B$4:$B$994,A160)))),"")</f>
        <v/>
      </c>
      <c r="H160" s="150" t="str">
        <f>IF(G160&lt;&gt;"",IF(G160="Wn",SUMIFS(ZOiS!$G$4:$G$994,ZOiS!$B$4:$B$994,E160),IF(G160="Wn-Ma",SUMIFS(ZOiS!$G$4:$G$994,ZOiS!$B$4:$B$994,E160)-SUMIFS(ZOiS!$H$4:$H$994,ZOiS!$B$4:$B$994,E160),IF(G160="Ma-Wn",SUMIFS(ZOiS!$H$4:$H$994,ZOiS!$B$4:$B$994,E160)-SUMIFS(ZOiS!$G$4:$G$994,ZOiS!$B$4:$B$994,E160),SUMIFS(ZOiS!$H$4:$H$994,ZOiS!$B$4:$B$994,E160)))),"")</f>
        <v/>
      </c>
      <c r="L160" s="150" t="str">
        <f>IF(K160&lt;&gt;"",IF(K160="Wn",SUMIFS(ZOiS!$E$4:$E$994,ZOiS!$B$4:$B$994,I160),IF(K160="Wn-Ma",SUMIFS(ZOiS!$E$4:$E$994,ZOiS!$B$4:$B$994,I160)-SUMIFS(ZOiS!$F$4:$F$994,ZOiS!$B$4:$B$994,I160),IF(K160="Ma-Wn",SUMIFS(ZOiS!$F$4:$F$994,ZOiS!$B$4:$B$994,I160)-SUMIFS(ZOiS!$E$4:$E$994,ZOiS!$B$4:$B$994,I160),SUMIFS(ZOiS!$F$4:$F$994,ZOiS!$B$4:$B$994,I160)))),"")</f>
        <v/>
      </c>
    </row>
    <row r="161" spans="4:12" x14ac:dyDescent="0.2">
      <c r="D161" s="150" t="str">
        <f>IF(C161&lt;&gt;"",IF(C161="Wn",SUMIFS(ZOiS!$G$4:$G$994,ZOiS!$B$4:$B$994,A161),IF(C161="Wn-Ma",SUMIFS(ZOiS!$G$4:$G$994,ZOiS!$B$4:$B$994,A161)-SUMIFS(ZOiS!$H$4:$H$994,ZOiS!$B$4:$B$994,A161),IF(C161="Ma-Wn",SUMIFS(ZOiS!$H$4:$H$994,ZOiS!$B$4:$B$994,A161)-SUMIFS(ZOiS!$G$4:$G$994,ZOiS!$B$4:$B$994,A161),SUMIFS(ZOiS!$H$4:$H$994,ZOiS!$B$4:$B$994,A161)))),"")</f>
        <v/>
      </c>
      <c r="H161" s="150" t="str">
        <f>IF(G161&lt;&gt;"",IF(G161="Wn",SUMIFS(ZOiS!$G$4:$G$994,ZOiS!$B$4:$B$994,E161),IF(G161="Wn-Ma",SUMIFS(ZOiS!$G$4:$G$994,ZOiS!$B$4:$B$994,E161)-SUMIFS(ZOiS!$H$4:$H$994,ZOiS!$B$4:$B$994,E161),IF(G161="Ma-Wn",SUMIFS(ZOiS!$H$4:$H$994,ZOiS!$B$4:$B$994,E161)-SUMIFS(ZOiS!$G$4:$G$994,ZOiS!$B$4:$B$994,E161),SUMIFS(ZOiS!$H$4:$H$994,ZOiS!$B$4:$B$994,E161)))),"")</f>
        <v/>
      </c>
      <c r="L161" s="150" t="str">
        <f>IF(K161&lt;&gt;"",IF(K161="Wn",SUMIFS(ZOiS!$E$4:$E$994,ZOiS!$B$4:$B$994,I161),IF(K161="Wn-Ma",SUMIFS(ZOiS!$E$4:$E$994,ZOiS!$B$4:$B$994,I161)-SUMIFS(ZOiS!$F$4:$F$994,ZOiS!$B$4:$B$994,I161),IF(K161="Ma-Wn",SUMIFS(ZOiS!$F$4:$F$994,ZOiS!$B$4:$B$994,I161)-SUMIFS(ZOiS!$E$4:$E$994,ZOiS!$B$4:$B$994,I161),SUMIFS(ZOiS!$F$4:$F$994,ZOiS!$B$4:$B$994,I161)))),"")</f>
        <v/>
      </c>
    </row>
    <row r="162" spans="4:12" x14ac:dyDescent="0.2">
      <c r="D162" s="150" t="str">
        <f>IF(C162&lt;&gt;"",IF(C162="Wn",SUMIFS(ZOiS!$G$4:$G$994,ZOiS!$B$4:$B$994,A162),IF(C162="Wn-Ma",SUMIFS(ZOiS!$G$4:$G$994,ZOiS!$B$4:$B$994,A162)-SUMIFS(ZOiS!$H$4:$H$994,ZOiS!$B$4:$B$994,A162),IF(C162="Ma-Wn",SUMIFS(ZOiS!$H$4:$H$994,ZOiS!$B$4:$B$994,A162)-SUMIFS(ZOiS!$G$4:$G$994,ZOiS!$B$4:$B$994,A162),SUMIFS(ZOiS!$H$4:$H$994,ZOiS!$B$4:$B$994,A162)))),"")</f>
        <v/>
      </c>
      <c r="H162" s="150" t="str">
        <f>IF(G162&lt;&gt;"",IF(G162="Wn",SUMIFS(ZOiS!$G$4:$G$994,ZOiS!$B$4:$B$994,E162),IF(G162="Wn-Ma",SUMIFS(ZOiS!$G$4:$G$994,ZOiS!$B$4:$B$994,E162)-SUMIFS(ZOiS!$H$4:$H$994,ZOiS!$B$4:$B$994,E162),IF(G162="Ma-Wn",SUMIFS(ZOiS!$H$4:$H$994,ZOiS!$B$4:$B$994,E162)-SUMIFS(ZOiS!$G$4:$G$994,ZOiS!$B$4:$B$994,E162),SUMIFS(ZOiS!$H$4:$H$994,ZOiS!$B$4:$B$994,E162)))),"")</f>
        <v/>
      </c>
      <c r="L162" s="150" t="str">
        <f>IF(K162&lt;&gt;"",IF(K162="Wn",SUMIFS(ZOiS!$E$4:$E$994,ZOiS!$B$4:$B$994,I162),IF(K162="Wn-Ma",SUMIFS(ZOiS!$E$4:$E$994,ZOiS!$B$4:$B$994,I162)-SUMIFS(ZOiS!$F$4:$F$994,ZOiS!$B$4:$B$994,I162),IF(K162="Ma-Wn",SUMIFS(ZOiS!$F$4:$F$994,ZOiS!$B$4:$B$994,I162)-SUMIFS(ZOiS!$E$4:$E$994,ZOiS!$B$4:$B$994,I162),SUMIFS(ZOiS!$F$4:$F$994,ZOiS!$B$4:$B$994,I162)))),"")</f>
        <v/>
      </c>
    </row>
    <row r="163" spans="4:12" x14ac:dyDescent="0.2">
      <c r="D163" s="150" t="str">
        <f>IF(C163&lt;&gt;"",IF(C163="Wn",SUMIFS(ZOiS!$G$4:$G$994,ZOiS!$B$4:$B$994,A163),IF(C163="Wn-Ma",SUMIFS(ZOiS!$G$4:$G$994,ZOiS!$B$4:$B$994,A163)-SUMIFS(ZOiS!$H$4:$H$994,ZOiS!$B$4:$B$994,A163),IF(C163="Ma-Wn",SUMIFS(ZOiS!$H$4:$H$994,ZOiS!$B$4:$B$994,A163)-SUMIFS(ZOiS!$G$4:$G$994,ZOiS!$B$4:$B$994,A163),SUMIFS(ZOiS!$H$4:$H$994,ZOiS!$B$4:$B$994,A163)))),"")</f>
        <v/>
      </c>
      <c r="H163" s="150" t="str">
        <f>IF(G163&lt;&gt;"",IF(G163="Wn",SUMIFS(ZOiS!$G$4:$G$994,ZOiS!$B$4:$B$994,E163),IF(G163="Wn-Ma",SUMIFS(ZOiS!$G$4:$G$994,ZOiS!$B$4:$B$994,E163)-SUMIFS(ZOiS!$H$4:$H$994,ZOiS!$B$4:$B$994,E163),IF(G163="Ma-Wn",SUMIFS(ZOiS!$H$4:$H$994,ZOiS!$B$4:$B$994,E163)-SUMIFS(ZOiS!$G$4:$G$994,ZOiS!$B$4:$B$994,E163),SUMIFS(ZOiS!$H$4:$H$994,ZOiS!$B$4:$B$994,E163)))),"")</f>
        <v/>
      </c>
      <c r="L163" s="150" t="str">
        <f>IF(K163&lt;&gt;"",IF(K163="Wn",SUMIFS(ZOiS!$E$4:$E$994,ZOiS!$B$4:$B$994,I163),IF(K163="Wn-Ma",SUMIFS(ZOiS!$E$4:$E$994,ZOiS!$B$4:$B$994,I163)-SUMIFS(ZOiS!$F$4:$F$994,ZOiS!$B$4:$B$994,I163),IF(K163="Ma-Wn",SUMIFS(ZOiS!$F$4:$F$994,ZOiS!$B$4:$B$994,I163)-SUMIFS(ZOiS!$E$4:$E$994,ZOiS!$B$4:$B$994,I163),SUMIFS(ZOiS!$F$4:$F$994,ZOiS!$B$4:$B$994,I163)))),"")</f>
        <v/>
      </c>
    </row>
    <row r="164" spans="4:12" x14ac:dyDescent="0.2">
      <c r="D164" s="150" t="str">
        <f>IF(C164&lt;&gt;"",IF(C164="Wn",SUMIFS(ZOiS!$G$4:$G$994,ZOiS!$B$4:$B$994,A164),IF(C164="Wn-Ma",SUMIFS(ZOiS!$G$4:$G$994,ZOiS!$B$4:$B$994,A164)-SUMIFS(ZOiS!$H$4:$H$994,ZOiS!$B$4:$B$994,A164),IF(C164="Ma-Wn",SUMIFS(ZOiS!$H$4:$H$994,ZOiS!$B$4:$B$994,A164)-SUMIFS(ZOiS!$G$4:$G$994,ZOiS!$B$4:$B$994,A164),SUMIFS(ZOiS!$H$4:$H$994,ZOiS!$B$4:$B$994,A164)))),"")</f>
        <v/>
      </c>
      <c r="H164" s="150" t="str">
        <f>IF(G164&lt;&gt;"",IF(G164="Wn",SUMIFS(ZOiS!$G$4:$G$994,ZOiS!$B$4:$B$994,E164),IF(G164="Wn-Ma",SUMIFS(ZOiS!$G$4:$G$994,ZOiS!$B$4:$B$994,E164)-SUMIFS(ZOiS!$H$4:$H$994,ZOiS!$B$4:$B$994,E164),IF(G164="Ma-Wn",SUMIFS(ZOiS!$H$4:$H$994,ZOiS!$B$4:$B$994,E164)-SUMIFS(ZOiS!$G$4:$G$994,ZOiS!$B$4:$B$994,E164),SUMIFS(ZOiS!$H$4:$H$994,ZOiS!$B$4:$B$994,E164)))),"")</f>
        <v/>
      </c>
      <c r="L164" s="150" t="str">
        <f>IF(K164&lt;&gt;"",IF(K164="Wn",SUMIFS(ZOiS!$E$4:$E$994,ZOiS!$B$4:$B$994,I164),IF(K164="Wn-Ma",SUMIFS(ZOiS!$E$4:$E$994,ZOiS!$B$4:$B$994,I164)-SUMIFS(ZOiS!$F$4:$F$994,ZOiS!$B$4:$B$994,I164),IF(K164="Ma-Wn",SUMIFS(ZOiS!$F$4:$F$994,ZOiS!$B$4:$B$994,I164)-SUMIFS(ZOiS!$E$4:$E$994,ZOiS!$B$4:$B$994,I164),SUMIFS(ZOiS!$F$4:$F$994,ZOiS!$B$4:$B$994,I164)))),"")</f>
        <v/>
      </c>
    </row>
    <row r="165" spans="4:12" x14ac:dyDescent="0.2">
      <c r="D165" s="150" t="str">
        <f>IF(C165&lt;&gt;"",IF(C165="Wn",SUMIFS(ZOiS!$G$4:$G$994,ZOiS!$B$4:$B$994,A165),IF(C165="Wn-Ma",SUMIFS(ZOiS!$G$4:$G$994,ZOiS!$B$4:$B$994,A165)-SUMIFS(ZOiS!$H$4:$H$994,ZOiS!$B$4:$B$994,A165),IF(C165="Ma-Wn",SUMIFS(ZOiS!$H$4:$H$994,ZOiS!$B$4:$B$994,A165)-SUMIFS(ZOiS!$G$4:$G$994,ZOiS!$B$4:$B$994,A165),SUMIFS(ZOiS!$H$4:$H$994,ZOiS!$B$4:$B$994,A165)))),"")</f>
        <v/>
      </c>
      <c r="H165" s="150" t="str">
        <f>IF(G165&lt;&gt;"",IF(G165="Wn",SUMIFS(ZOiS!$G$4:$G$994,ZOiS!$B$4:$B$994,E165),IF(G165="Wn-Ma",SUMIFS(ZOiS!$G$4:$G$994,ZOiS!$B$4:$B$994,E165)-SUMIFS(ZOiS!$H$4:$H$994,ZOiS!$B$4:$B$994,E165),IF(G165="Ma-Wn",SUMIFS(ZOiS!$H$4:$H$994,ZOiS!$B$4:$B$994,E165)-SUMIFS(ZOiS!$G$4:$G$994,ZOiS!$B$4:$B$994,E165),SUMIFS(ZOiS!$H$4:$H$994,ZOiS!$B$4:$B$994,E165)))),"")</f>
        <v/>
      </c>
      <c r="L165" s="150" t="str">
        <f>IF(K165&lt;&gt;"",IF(K165="Wn",SUMIFS(ZOiS!$E$4:$E$994,ZOiS!$B$4:$B$994,I165),IF(K165="Wn-Ma",SUMIFS(ZOiS!$E$4:$E$994,ZOiS!$B$4:$B$994,I165)-SUMIFS(ZOiS!$F$4:$F$994,ZOiS!$B$4:$B$994,I165),IF(K165="Ma-Wn",SUMIFS(ZOiS!$F$4:$F$994,ZOiS!$B$4:$B$994,I165)-SUMIFS(ZOiS!$E$4:$E$994,ZOiS!$B$4:$B$994,I165),SUMIFS(ZOiS!$F$4:$F$994,ZOiS!$B$4:$B$994,I165)))),"")</f>
        <v/>
      </c>
    </row>
    <row r="166" spans="4:12" x14ac:dyDescent="0.2">
      <c r="D166" s="150" t="str">
        <f>IF(C166&lt;&gt;"",IF(C166="Wn",SUMIFS(ZOiS!$G$4:$G$994,ZOiS!$B$4:$B$994,A166),IF(C166="Wn-Ma",SUMIFS(ZOiS!$G$4:$G$994,ZOiS!$B$4:$B$994,A166)-SUMIFS(ZOiS!$H$4:$H$994,ZOiS!$B$4:$B$994,A166),IF(C166="Ma-Wn",SUMIFS(ZOiS!$H$4:$H$994,ZOiS!$B$4:$B$994,A166)-SUMIFS(ZOiS!$G$4:$G$994,ZOiS!$B$4:$B$994,A166),SUMIFS(ZOiS!$H$4:$H$994,ZOiS!$B$4:$B$994,A166)))),"")</f>
        <v/>
      </c>
      <c r="H166" s="150" t="str">
        <f>IF(G166&lt;&gt;"",IF(G166="Wn",SUMIFS(ZOiS!$G$4:$G$994,ZOiS!$B$4:$B$994,E166),IF(G166="Wn-Ma",SUMIFS(ZOiS!$G$4:$G$994,ZOiS!$B$4:$B$994,E166)-SUMIFS(ZOiS!$H$4:$H$994,ZOiS!$B$4:$B$994,E166),IF(G166="Ma-Wn",SUMIFS(ZOiS!$H$4:$H$994,ZOiS!$B$4:$B$994,E166)-SUMIFS(ZOiS!$G$4:$G$994,ZOiS!$B$4:$B$994,E166),SUMIFS(ZOiS!$H$4:$H$994,ZOiS!$B$4:$B$994,E166)))),"")</f>
        <v/>
      </c>
      <c r="L166" s="150" t="str">
        <f>IF(K166&lt;&gt;"",IF(K166="Wn",SUMIFS(ZOiS!$E$4:$E$994,ZOiS!$B$4:$B$994,I166),IF(K166="Wn-Ma",SUMIFS(ZOiS!$E$4:$E$994,ZOiS!$B$4:$B$994,I166)-SUMIFS(ZOiS!$F$4:$F$994,ZOiS!$B$4:$B$994,I166),IF(K166="Ma-Wn",SUMIFS(ZOiS!$F$4:$F$994,ZOiS!$B$4:$B$994,I166)-SUMIFS(ZOiS!$E$4:$E$994,ZOiS!$B$4:$B$994,I166),SUMIFS(ZOiS!$F$4:$F$994,ZOiS!$B$4:$B$994,I166)))),"")</f>
        <v/>
      </c>
    </row>
    <row r="167" spans="4:12" x14ac:dyDescent="0.2">
      <c r="D167" s="150" t="str">
        <f>IF(C167&lt;&gt;"",IF(C167="Wn",SUMIFS(ZOiS!$G$4:$G$994,ZOiS!$B$4:$B$994,A167),IF(C167="Wn-Ma",SUMIFS(ZOiS!$G$4:$G$994,ZOiS!$B$4:$B$994,A167)-SUMIFS(ZOiS!$H$4:$H$994,ZOiS!$B$4:$B$994,A167),IF(C167="Ma-Wn",SUMIFS(ZOiS!$H$4:$H$994,ZOiS!$B$4:$B$994,A167)-SUMIFS(ZOiS!$G$4:$G$994,ZOiS!$B$4:$B$994,A167),SUMIFS(ZOiS!$H$4:$H$994,ZOiS!$B$4:$B$994,A167)))),"")</f>
        <v/>
      </c>
      <c r="H167" s="150" t="str">
        <f>IF(G167&lt;&gt;"",IF(G167="Wn",SUMIFS(ZOiS!$G$4:$G$994,ZOiS!$B$4:$B$994,E167),IF(G167="Wn-Ma",SUMIFS(ZOiS!$G$4:$G$994,ZOiS!$B$4:$B$994,E167)-SUMIFS(ZOiS!$H$4:$H$994,ZOiS!$B$4:$B$994,E167),IF(G167="Ma-Wn",SUMIFS(ZOiS!$H$4:$H$994,ZOiS!$B$4:$B$994,E167)-SUMIFS(ZOiS!$G$4:$G$994,ZOiS!$B$4:$B$994,E167),SUMIFS(ZOiS!$H$4:$H$994,ZOiS!$B$4:$B$994,E167)))),"")</f>
        <v/>
      </c>
      <c r="L167" s="150" t="str">
        <f>IF(K167&lt;&gt;"",IF(K167="Wn",SUMIFS(ZOiS!$E$4:$E$994,ZOiS!$B$4:$B$994,I167),IF(K167="Wn-Ma",SUMIFS(ZOiS!$E$4:$E$994,ZOiS!$B$4:$B$994,I167)-SUMIFS(ZOiS!$F$4:$F$994,ZOiS!$B$4:$B$994,I167),IF(K167="Ma-Wn",SUMIFS(ZOiS!$F$4:$F$994,ZOiS!$B$4:$B$994,I167)-SUMIFS(ZOiS!$E$4:$E$994,ZOiS!$B$4:$B$994,I167),SUMIFS(ZOiS!$F$4:$F$994,ZOiS!$B$4:$B$994,I167)))),"")</f>
        <v/>
      </c>
    </row>
    <row r="168" spans="4:12" x14ac:dyDescent="0.2">
      <c r="D168" s="150" t="str">
        <f>IF(C168&lt;&gt;"",IF(C168="Wn",SUMIFS(ZOiS!$G$4:$G$994,ZOiS!$B$4:$B$994,A168),IF(C168="Wn-Ma",SUMIFS(ZOiS!$G$4:$G$994,ZOiS!$B$4:$B$994,A168)-SUMIFS(ZOiS!$H$4:$H$994,ZOiS!$B$4:$B$994,A168),IF(C168="Ma-Wn",SUMIFS(ZOiS!$H$4:$H$994,ZOiS!$B$4:$B$994,A168)-SUMIFS(ZOiS!$G$4:$G$994,ZOiS!$B$4:$B$994,A168),SUMIFS(ZOiS!$H$4:$H$994,ZOiS!$B$4:$B$994,A168)))),"")</f>
        <v/>
      </c>
      <c r="H168" s="150" t="str">
        <f>IF(G168&lt;&gt;"",IF(G168="Wn",SUMIFS(ZOiS!$G$4:$G$994,ZOiS!$B$4:$B$994,E168),IF(G168="Wn-Ma",SUMIFS(ZOiS!$G$4:$G$994,ZOiS!$B$4:$B$994,E168)-SUMIFS(ZOiS!$H$4:$H$994,ZOiS!$B$4:$B$994,E168),IF(G168="Ma-Wn",SUMIFS(ZOiS!$H$4:$H$994,ZOiS!$B$4:$B$994,E168)-SUMIFS(ZOiS!$G$4:$G$994,ZOiS!$B$4:$B$994,E168),SUMIFS(ZOiS!$H$4:$H$994,ZOiS!$B$4:$B$994,E168)))),"")</f>
        <v/>
      </c>
      <c r="L168" s="150" t="str">
        <f>IF(K168&lt;&gt;"",IF(K168="Wn",SUMIFS(ZOiS!$E$4:$E$994,ZOiS!$B$4:$B$994,I168),IF(K168="Wn-Ma",SUMIFS(ZOiS!$E$4:$E$994,ZOiS!$B$4:$B$994,I168)-SUMIFS(ZOiS!$F$4:$F$994,ZOiS!$B$4:$B$994,I168),IF(K168="Ma-Wn",SUMIFS(ZOiS!$F$4:$F$994,ZOiS!$B$4:$B$994,I168)-SUMIFS(ZOiS!$E$4:$E$994,ZOiS!$B$4:$B$994,I168),SUMIFS(ZOiS!$F$4:$F$994,ZOiS!$B$4:$B$994,I168)))),"")</f>
        <v/>
      </c>
    </row>
    <row r="169" spans="4:12" x14ac:dyDescent="0.2">
      <c r="D169" s="150" t="str">
        <f>IF(C169&lt;&gt;"",IF(C169="Wn",SUMIFS(ZOiS!$G$4:$G$994,ZOiS!$B$4:$B$994,A169),IF(C169="Wn-Ma",SUMIFS(ZOiS!$G$4:$G$994,ZOiS!$B$4:$B$994,A169)-SUMIFS(ZOiS!$H$4:$H$994,ZOiS!$B$4:$B$994,A169),IF(C169="Ma-Wn",SUMIFS(ZOiS!$H$4:$H$994,ZOiS!$B$4:$B$994,A169)-SUMIFS(ZOiS!$G$4:$G$994,ZOiS!$B$4:$B$994,A169),SUMIFS(ZOiS!$H$4:$H$994,ZOiS!$B$4:$B$994,A169)))),"")</f>
        <v/>
      </c>
      <c r="H169" s="150" t="str">
        <f>IF(G169&lt;&gt;"",IF(G169="Wn",SUMIFS(ZOiS!$G$4:$G$994,ZOiS!$B$4:$B$994,E169),IF(G169="Wn-Ma",SUMIFS(ZOiS!$G$4:$G$994,ZOiS!$B$4:$B$994,E169)-SUMIFS(ZOiS!$H$4:$H$994,ZOiS!$B$4:$B$994,E169),IF(G169="Ma-Wn",SUMIFS(ZOiS!$H$4:$H$994,ZOiS!$B$4:$B$994,E169)-SUMIFS(ZOiS!$G$4:$G$994,ZOiS!$B$4:$B$994,E169),SUMIFS(ZOiS!$H$4:$H$994,ZOiS!$B$4:$B$994,E169)))),"")</f>
        <v/>
      </c>
      <c r="L169" s="150" t="str">
        <f>IF(K169&lt;&gt;"",IF(K169="Wn",SUMIFS(ZOiS!$E$4:$E$994,ZOiS!$B$4:$B$994,I169),IF(K169="Wn-Ma",SUMIFS(ZOiS!$E$4:$E$994,ZOiS!$B$4:$B$994,I169)-SUMIFS(ZOiS!$F$4:$F$994,ZOiS!$B$4:$B$994,I169),IF(K169="Ma-Wn",SUMIFS(ZOiS!$F$4:$F$994,ZOiS!$B$4:$B$994,I169)-SUMIFS(ZOiS!$E$4:$E$994,ZOiS!$B$4:$B$994,I169),SUMIFS(ZOiS!$F$4:$F$994,ZOiS!$B$4:$B$994,I169)))),"")</f>
        <v/>
      </c>
    </row>
    <row r="170" spans="4:12" x14ac:dyDescent="0.2">
      <c r="D170" s="150" t="str">
        <f>IF(C170&lt;&gt;"",IF(C170="Wn",SUMIFS(ZOiS!$G$4:$G$994,ZOiS!$B$4:$B$994,A170),IF(C170="Wn-Ma",SUMIFS(ZOiS!$G$4:$G$994,ZOiS!$B$4:$B$994,A170)-SUMIFS(ZOiS!$H$4:$H$994,ZOiS!$B$4:$B$994,A170),IF(C170="Ma-Wn",SUMIFS(ZOiS!$H$4:$H$994,ZOiS!$B$4:$B$994,A170)-SUMIFS(ZOiS!$G$4:$G$994,ZOiS!$B$4:$B$994,A170),SUMIFS(ZOiS!$H$4:$H$994,ZOiS!$B$4:$B$994,A170)))),"")</f>
        <v/>
      </c>
      <c r="H170" s="150" t="str">
        <f>IF(G170&lt;&gt;"",IF(G170="Wn",SUMIFS(ZOiS!$G$4:$G$994,ZOiS!$B$4:$B$994,E170),IF(G170="Wn-Ma",SUMIFS(ZOiS!$G$4:$G$994,ZOiS!$B$4:$B$994,E170)-SUMIFS(ZOiS!$H$4:$H$994,ZOiS!$B$4:$B$994,E170),IF(G170="Ma-Wn",SUMIFS(ZOiS!$H$4:$H$994,ZOiS!$B$4:$B$994,E170)-SUMIFS(ZOiS!$G$4:$G$994,ZOiS!$B$4:$B$994,E170),SUMIFS(ZOiS!$H$4:$H$994,ZOiS!$B$4:$B$994,E170)))),"")</f>
        <v/>
      </c>
      <c r="L170" s="150" t="str">
        <f>IF(K170&lt;&gt;"",IF(K170="Wn",SUMIFS(ZOiS!$E$4:$E$994,ZOiS!$B$4:$B$994,I170),IF(K170="Wn-Ma",SUMIFS(ZOiS!$E$4:$E$994,ZOiS!$B$4:$B$994,I170)-SUMIFS(ZOiS!$F$4:$F$994,ZOiS!$B$4:$B$994,I170),IF(K170="Ma-Wn",SUMIFS(ZOiS!$F$4:$F$994,ZOiS!$B$4:$B$994,I170)-SUMIFS(ZOiS!$E$4:$E$994,ZOiS!$B$4:$B$994,I170),SUMIFS(ZOiS!$F$4:$F$994,ZOiS!$B$4:$B$994,I170)))),"")</f>
        <v/>
      </c>
    </row>
    <row r="171" spans="4:12" x14ac:dyDescent="0.2">
      <c r="D171" s="150" t="str">
        <f>IF(C171&lt;&gt;"",IF(C171="Wn",SUMIFS(ZOiS!$G$4:$G$994,ZOiS!$B$4:$B$994,A171),IF(C171="Wn-Ma",SUMIFS(ZOiS!$G$4:$G$994,ZOiS!$B$4:$B$994,A171)-SUMIFS(ZOiS!$H$4:$H$994,ZOiS!$B$4:$B$994,A171),IF(C171="Ma-Wn",SUMIFS(ZOiS!$H$4:$H$994,ZOiS!$B$4:$B$994,A171)-SUMIFS(ZOiS!$G$4:$G$994,ZOiS!$B$4:$B$994,A171),SUMIFS(ZOiS!$H$4:$H$994,ZOiS!$B$4:$B$994,A171)))),"")</f>
        <v/>
      </c>
      <c r="H171" s="150" t="str">
        <f>IF(G171&lt;&gt;"",IF(G171="Wn",SUMIFS(ZOiS!$G$4:$G$994,ZOiS!$B$4:$B$994,E171),IF(G171="Wn-Ma",SUMIFS(ZOiS!$G$4:$G$994,ZOiS!$B$4:$B$994,E171)-SUMIFS(ZOiS!$H$4:$H$994,ZOiS!$B$4:$B$994,E171),IF(G171="Ma-Wn",SUMIFS(ZOiS!$H$4:$H$994,ZOiS!$B$4:$B$994,E171)-SUMIFS(ZOiS!$G$4:$G$994,ZOiS!$B$4:$B$994,E171),SUMIFS(ZOiS!$H$4:$H$994,ZOiS!$B$4:$B$994,E171)))),"")</f>
        <v/>
      </c>
      <c r="L171" s="150" t="str">
        <f>IF(K171&lt;&gt;"",IF(K171="Wn",SUMIFS(ZOiS!$E$4:$E$994,ZOiS!$B$4:$B$994,I171),IF(K171="Wn-Ma",SUMIFS(ZOiS!$E$4:$E$994,ZOiS!$B$4:$B$994,I171)-SUMIFS(ZOiS!$F$4:$F$994,ZOiS!$B$4:$B$994,I171),IF(K171="Ma-Wn",SUMIFS(ZOiS!$F$4:$F$994,ZOiS!$B$4:$B$994,I171)-SUMIFS(ZOiS!$E$4:$E$994,ZOiS!$B$4:$B$994,I171),SUMIFS(ZOiS!$F$4:$F$994,ZOiS!$B$4:$B$994,I171)))),"")</f>
        <v/>
      </c>
    </row>
    <row r="172" spans="4:12" x14ac:dyDescent="0.2">
      <c r="D172" s="150" t="str">
        <f>IF(C172&lt;&gt;"",IF(C172="Wn",SUMIFS(ZOiS!$G$4:$G$994,ZOiS!$B$4:$B$994,A172),IF(C172="Wn-Ma",SUMIFS(ZOiS!$G$4:$G$994,ZOiS!$B$4:$B$994,A172)-SUMIFS(ZOiS!$H$4:$H$994,ZOiS!$B$4:$B$994,A172),IF(C172="Ma-Wn",SUMIFS(ZOiS!$H$4:$H$994,ZOiS!$B$4:$B$994,A172)-SUMIFS(ZOiS!$G$4:$G$994,ZOiS!$B$4:$B$994,A172),SUMIFS(ZOiS!$H$4:$H$994,ZOiS!$B$4:$B$994,A172)))),"")</f>
        <v/>
      </c>
      <c r="H172" s="150" t="str">
        <f>IF(G172&lt;&gt;"",IF(G172="Wn",SUMIFS(ZOiS!$G$4:$G$994,ZOiS!$B$4:$B$994,E172),IF(G172="Wn-Ma",SUMIFS(ZOiS!$G$4:$G$994,ZOiS!$B$4:$B$994,E172)-SUMIFS(ZOiS!$H$4:$H$994,ZOiS!$B$4:$B$994,E172),IF(G172="Ma-Wn",SUMIFS(ZOiS!$H$4:$H$994,ZOiS!$B$4:$B$994,E172)-SUMIFS(ZOiS!$G$4:$G$994,ZOiS!$B$4:$B$994,E172),SUMIFS(ZOiS!$H$4:$H$994,ZOiS!$B$4:$B$994,E172)))),"")</f>
        <v/>
      </c>
      <c r="L172" s="150" t="str">
        <f>IF(K172&lt;&gt;"",IF(K172="Wn",SUMIFS(ZOiS!$E$4:$E$994,ZOiS!$B$4:$B$994,I172),IF(K172="Wn-Ma",SUMIFS(ZOiS!$E$4:$E$994,ZOiS!$B$4:$B$994,I172)-SUMIFS(ZOiS!$F$4:$F$994,ZOiS!$B$4:$B$994,I172),IF(K172="Ma-Wn",SUMIFS(ZOiS!$F$4:$F$994,ZOiS!$B$4:$B$994,I172)-SUMIFS(ZOiS!$E$4:$E$994,ZOiS!$B$4:$B$994,I172),SUMIFS(ZOiS!$F$4:$F$994,ZOiS!$B$4:$B$994,I172)))),"")</f>
        <v/>
      </c>
    </row>
    <row r="173" spans="4:12" x14ac:dyDescent="0.2">
      <c r="D173" s="150" t="str">
        <f>IF(C173&lt;&gt;"",IF(C173="Wn",SUMIFS(ZOiS!$G$4:$G$994,ZOiS!$B$4:$B$994,A173),IF(C173="Wn-Ma",SUMIFS(ZOiS!$G$4:$G$994,ZOiS!$B$4:$B$994,A173)-SUMIFS(ZOiS!$H$4:$H$994,ZOiS!$B$4:$B$994,A173),IF(C173="Ma-Wn",SUMIFS(ZOiS!$H$4:$H$994,ZOiS!$B$4:$B$994,A173)-SUMIFS(ZOiS!$G$4:$G$994,ZOiS!$B$4:$B$994,A173),SUMIFS(ZOiS!$H$4:$H$994,ZOiS!$B$4:$B$994,A173)))),"")</f>
        <v/>
      </c>
      <c r="H173" s="150" t="str">
        <f>IF(G173&lt;&gt;"",IF(G173="Wn",SUMIFS(ZOiS!$G$4:$G$994,ZOiS!$B$4:$B$994,E173),IF(G173="Wn-Ma",SUMIFS(ZOiS!$G$4:$G$994,ZOiS!$B$4:$B$994,E173)-SUMIFS(ZOiS!$H$4:$H$994,ZOiS!$B$4:$B$994,E173),IF(G173="Ma-Wn",SUMIFS(ZOiS!$H$4:$H$994,ZOiS!$B$4:$B$994,E173)-SUMIFS(ZOiS!$G$4:$G$994,ZOiS!$B$4:$B$994,E173),SUMIFS(ZOiS!$H$4:$H$994,ZOiS!$B$4:$B$994,E173)))),"")</f>
        <v/>
      </c>
      <c r="L173" s="150" t="str">
        <f>IF(K173&lt;&gt;"",IF(K173="Wn",SUMIFS(ZOiS!$E$4:$E$994,ZOiS!$B$4:$B$994,I173),IF(K173="Wn-Ma",SUMIFS(ZOiS!$E$4:$E$994,ZOiS!$B$4:$B$994,I173)-SUMIFS(ZOiS!$F$4:$F$994,ZOiS!$B$4:$B$994,I173),IF(K173="Ma-Wn",SUMIFS(ZOiS!$F$4:$F$994,ZOiS!$B$4:$B$994,I173)-SUMIFS(ZOiS!$E$4:$E$994,ZOiS!$B$4:$B$994,I173),SUMIFS(ZOiS!$F$4:$F$994,ZOiS!$B$4:$B$994,I173)))),"")</f>
        <v/>
      </c>
    </row>
    <row r="174" spans="4:12" x14ac:dyDescent="0.2">
      <c r="D174" s="150" t="str">
        <f>IF(C174&lt;&gt;"",IF(C174="Wn",SUMIFS(ZOiS!$G$4:$G$994,ZOiS!$B$4:$B$994,A174),IF(C174="Wn-Ma",SUMIFS(ZOiS!$G$4:$G$994,ZOiS!$B$4:$B$994,A174)-SUMIFS(ZOiS!$H$4:$H$994,ZOiS!$B$4:$B$994,A174),IF(C174="Ma-Wn",SUMIFS(ZOiS!$H$4:$H$994,ZOiS!$B$4:$B$994,A174)-SUMIFS(ZOiS!$G$4:$G$994,ZOiS!$B$4:$B$994,A174),SUMIFS(ZOiS!$H$4:$H$994,ZOiS!$B$4:$B$994,A174)))),"")</f>
        <v/>
      </c>
      <c r="H174" s="150" t="str">
        <f>IF(G174&lt;&gt;"",IF(G174="Wn",SUMIFS(ZOiS!$G$4:$G$994,ZOiS!$B$4:$B$994,E174),IF(G174="Wn-Ma",SUMIFS(ZOiS!$G$4:$G$994,ZOiS!$B$4:$B$994,E174)-SUMIFS(ZOiS!$H$4:$H$994,ZOiS!$B$4:$B$994,E174),IF(G174="Ma-Wn",SUMIFS(ZOiS!$H$4:$H$994,ZOiS!$B$4:$B$994,E174)-SUMIFS(ZOiS!$G$4:$G$994,ZOiS!$B$4:$B$994,E174),SUMIFS(ZOiS!$H$4:$H$994,ZOiS!$B$4:$B$994,E174)))),"")</f>
        <v/>
      </c>
      <c r="L174" s="150" t="str">
        <f>IF(K174&lt;&gt;"",IF(K174="Wn",SUMIFS(ZOiS!$E$4:$E$994,ZOiS!$B$4:$B$994,I174),IF(K174="Wn-Ma",SUMIFS(ZOiS!$E$4:$E$994,ZOiS!$B$4:$B$994,I174)-SUMIFS(ZOiS!$F$4:$F$994,ZOiS!$B$4:$B$994,I174),IF(K174="Ma-Wn",SUMIFS(ZOiS!$F$4:$F$994,ZOiS!$B$4:$B$994,I174)-SUMIFS(ZOiS!$E$4:$E$994,ZOiS!$B$4:$B$994,I174),SUMIFS(ZOiS!$F$4:$F$994,ZOiS!$B$4:$B$994,I174)))),"")</f>
        <v/>
      </c>
    </row>
    <row r="175" spans="4:12" x14ac:dyDescent="0.2">
      <c r="D175" s="150" t="str">
        <f>IF(C175&lt;&gt;"",IF(C175="Wn",SUMIFS(ZOiS!$G$4:$G$994,ZOiS!$B$4:$B$994,A175),IF(C175="Wn-Ma",SUMIFS(ZOiS!$G$4:$G$994,ZOiS!$B$4:$B$994,A175)-SUMIFS(ZOiS!$H$4:$H$994,ZOiS!$B$4:$B$994,A175),IF(C175="Ma-Wn",SUMIFS(ZOiS!$H$4:$H$994,ZOiS!$B$4:$B$994,A175)-SUMIFS(ZOiS!$G$4:$G$994,ZOiS!$B$4:$B$994,A175),SUMIFS(ZOiS!$H$4:$H$994,ZOiS!$B$4:$B$994,A175)))),"")</f>
        <v/>
      </c>
      <c r="H175" s="150" t="str">
        <f>IF(G175&lt;&gt;"",IF(G175="Wn",SUMIFS(ZOiS!$G$4:$G$994,ZOiS!$B$4:$B$994,E175),IF(G175="Wn-Ma",SUMIFS(ZOiS!$G$4:$G$994,ZOiS!$B$4:$B$994,E175)-SUMIFS(ZOiS!$H$4:$H$994,ZOiS!$B$4:$B$994,E175),IF(G175="Ma-Wn",SUMIFS(ZOiS!$H$4:$H$994,ZOiS!$B$4:$B$994,E175)-SUMIFS(ZOiS!$G$4:$G$994,ZOiS!$B$4:$B$994,E175),SUMIFS(ZOiS!$H$4:$H$994,ZOiS!$B$4:$B$994,E175)))),"")</f>
        <v/>
      </c>
      <c r="L175" s="150" t="str">
        <f>IF(K175&lt;&gt;"",IF(K175="Wn",SUMIFS(ZOiS!$E$4:$E$994,ZOiS!$B$4:$B$994,I175),IF(K175="Wn-Ma",SUMIFS(ZOiS!$E$4:$E$994,ZOiS!$B$4:$B$994,I175)-SUMIFS(ZOiS!$F$4:$F$994,ZOiS!$B$4:$B$994,I175),IF(K175="Ma-Wn",SUMIFS(ZOiS!$F$4:$F$994,ZOiS!$B$4:$B$994,I175)-SUMIFS(ZOiS!$E$4:$E$994,ZOiS!$B$4:$B$994,I175),SUMIFS(ZOiS!$F$4:$F$994,ZOiS!$B$4:$B$994,I175)))),"")</f>
        <v/>
      </c>
    </row>
    <row r="176" spans="4:12" x14ac:dyDescent="0.2">
      <c r="D176" s="150" t="str">
        <f>IF(C176&lt;&gt;"",IF(C176="Wn",SUMIFS(ZOiS!$G$4:$G$994,ZOiS!$B$4:$B$994,A176),IF(C176="Wn-Ma",SUMIFS(ZOiS!$G$4:$G$994,ZOiS!$B$4:$B$994,A176)-SUMIFS(ZOiS!$H$4:$H$994,ZOiS!$B$4:$B$994,A176),IF(C176="Ma-Wn",SUMIFS(ZOiS!$H$4:$H$994,ZOiS!$B$4:$B$994,A176)-SUMIFS(ZOiS!$G$4:$G$994,ZOiS!$B$4:$B$994,A176),SUMIFS(ZOiS!$H$4:$H$994,ZOiS!$B$4:$B$994,A176)))),"")</f>
        <v/>
      </c>
      <c r="H176" s="150" t="str">
        <f>IF(G176&lt;&gt;"",IF(G176="Wn",SUMIFS(ZOiS!$G$4:$G$994,ZOiS!$B$4:$B$994,E176),IF(G176="Wn-Ma",SUMIFS(ZOiS!$G$4:$G$994,ZOiS!$B$4:$B$994,E176)-SUMIFS(ZOiS!$H$4:$H$994,ZOiS!$B$4:$B$994,E176),IF(G176="Ma-Wn",SUMIFS(ZOiS!$H$4:$H$994,ZOiS!$B$4:$B$994,E176)-SUMIFS(ZOiS!$G$4:$G$994,ZOiS!$B$4:$B$994,E176),SUMIFS(ZOiS!$H$4:$H$994,ZOiS!$B$4:$B$994,E176)))),"")</f>
        <v/>
      </c>
      <c r="L176" s="150" t="str">
        <f>IF(K176&lt;&gt;"",IF(K176="Wn",SUMIFS(ZOiS!$E$4:$E$994,ZOiS!$B$4:$B$994,I176),IF(K176="Wn-Ma",SUMIFS(ZOiS!$E$4:$E$994,ZOiS!$B$4:$B$994,I176)-SUMIFS(ZOiS!$F$4:$F$994,ZOiS!$B$4:$B$994,I176),IF(K176="Ma-Wn",SUMIFS(ZOiS!$F$4:$F$994,ZOiS!$B$4:$B$994,I176)-SUMIFS(ZOiS!$E$4:$E$994,ZOiS!$B$4:$B$994,I176),SUMIFS(ZOiS!$F$4:$F$994,ZOiS!$B$4:$B$994,I176)))),"")</f>
        <v/>
      </c>
    </row>
    <row r="177" spans="4:12" x14ac:dyDescent="0.2">
      <c r="D177" s="150" t="str">
        <f>IF(C177&lt;&gt;"",IF(C177="Wn",SUMIFS(ZOiS!$G$4:$G$994,ZOiS!$B$4:$B$994,A177),IF(C177="Wn-Ma",SUMIFS(ZOiS!$G$4:$G$994,ZOiS!$B$4:$B$994,A177)-SUMIFS(ZOiS!$H$4:$H$994,ZOiS!$B$4:$B$994,A177),IF(C177="Ma-Wn",SUMIFS(ZOiS!$H$4:$H$994,ZOiS!$B$4:$B$994,A177)-SUMIFS(ZOiS!$G$4:$G$994,ZOiS!$B$4:$B$994,A177),SUMIFS(ZOiS!$H$4:$H$994,ZOiS!$B$4:$B$994,A177)))),"")</f>
        <v/>
      </c>
      <c r="H177" s="150" t="str">
        <f>IF(G177&lt;&gt;"",IF(G177="Wn",SUMIFS(ZOiS!$G$4:$G$994,ZOiS!$B$4:$B$994,E177),IF(G177="Wn-Ma",SUMIFS(ZOiS!$G$4:$G$994,ZOiS!$B$4:$B$994,E177)-SUMIFS(ZOiS!$H$4:$H$994,ZOiS!$B$4:$B$994,E177),IF(G177="Ma-Wn",SUMIFS(ZOiS!$H$4:$H$994,ZOiS!$B$4:$B$994,E177)-SUMIFS(ZOiS!$G$4:$G$994,ZOiS!$B$4:$B$994,E177),SUMIFS(ZOiS!$H$4:$H$994,ZOiS!$B$4:$B$994,E177)))),"")</f>
        <v/>
      </c>
      <c r="L177" s="150" t="str">
        <f>IF(K177&lt;&gt;"",IF(K177="Wn",SUMIFS(ZOiS!$E$4:$E$994,ZOiS!$B$4:$B$994,I177),IF(K177="Wn-Ma",SUMIFS(ZOiS!$E$4:$E$994,ZOiS!$B$4:$B$994,I177)-SUMIFS(ZOiS!$F$4:$F$994,ZOiS!$B$4:$B$994,I177),IF(K177="Ma-Wn",SUMIFS(ZOiS!$F$4:$F$994,ZOiS!$B$4:$B$994,I177)-SUMIFS(ZOiS!$E$4:$E$994,ZOiS!$B$4:$B$994,I177),SUMIFS(ZOiS!$F$4:$F$994,ZOiS!$B$4:$B$994,I177)))),"")</f>
        <v/>
      </c>
    </row>
    <row r="178" spans="4:12" x14ac:dyDescent="0.2">
      <c r="D178" s="150" t="str">
        <f>IF(C178&lt;&gt;"",IF(C178="Wn",SUMIFS(ZOiS!$G$4:$G$994,ZOiS!$B$4:$B$994,A178),IF(C178="Wn-Ma",SUMIFS(ZOiS!$G$4:$G$994,ZOiS!$B$4:$B$994,A178)-SUMIFS(ZOiS!$H$4:$H$994,ZOiS!$B$4:$B$994,A178),IF(C178="Ma-Wn",SUMIFS(ZOiS!$H$4:$H$994,ZOiS!$B$4:$B$994,A178)-SUMIFS(ZOiS!$G$4:$G$994,ZOiS!$B$4:$B$994,A178),SUMIFS(ZOiS!$H$4:$H$994,ZOiS!$B$4:$B$994,A178)))),"")</f>
        <v/>
      </c>
      <c r="H178" s="150" t="str">
        <f>IF(G178&lt;&gt;"",IF(G178="Wn",SUMIFS(ZOiS!$G$4:$G$994,ZOiS!$B$4:$B$994,E178),IF(G178="Wn-Ma",SUMIFS(ZOiS!$G$4:$G$994,ZOiS!$B$4:$B$994,E178)-SUMIFS(ZOiS!$H$4:$H$994,ZOiS!$B$4:$B$994,E178),IF(G178="Ma-Wn",SUMIFS(ZOiS!$H$4:$H$994,ZOiS!$B$4:$B$994,E178)-SUMIFS(ZOiS!$G$4:$G$994,ZOiS!$B$4:$B$994,E178),SUMIFS(ZOiS!$H$4:$H$994,ZOiS!$B$4:$B$994,E178)))),"")</f>
        <v/>
      </c>
      <c r="L178" s="150" t="str">
        <f>IF(K178&lt;&gt;"",IF(K178="Wn",SUMIFS(ZOiS!$E$4:$E$994,ZOiS!$B$4:$B$994,I178),IF(K178="Wn-Ma",SUMIFS(ZOiS!$E$4:$E$994,ZOiS!$B$4:$B$994,I178)-SUMIFS(ZOiS!$F$4:$F$994,ZOiS!$B$4:$B$994,I178),IF(K178="Ma-Wn",SUMIFS(ZOiS!$F$4:$F$994,ZOiS!$B$4:$B$994,I178)-SUMIFS(ZOiS!$E$4:$E$994,ZOiS!$B$4:$B$994,I178),SUMIFS(ZOiS!$F$4:$F$994,ZOiS!$B$4:$B$994,I178)))),"")</f>
        <v/>
      </c>
    </row>
    <row r="179" spans="4:12" x14ac:dyDescent="0.2">
      <c r="D179" s="150" t="str">
        <f>IF(C179&lt;&gt;"",IF(C179="Wn",SUMIFS(ZOiS!$G$4:$G$994,ZOiS!$B$4:$B$994,A179),IF(C179="Wn-Ma",SUMIFS(ZOiS!$G$4:$G$994,ZOiS!$B$4:$B$994,A179)-SUMIFS(ZOiS!$H$4:$H$994,ZOiS!$B$4:$B$994,A179),IF(C179="Ma-Wn",SUMIFS(ZOiS!$H$4:$H$994,ZOiS!$B$4:$B$994,A179)-SUMIFS(ZOiS!$G$4:$G$994,ZOiS!$B$4:$B$994,A179),SUMIFS(ZOiS!$H$4:$H$994,ZOiS!$B$4:$B$994,A179)))),"")</f>
        <v/>
      </c>
      <c r="H179" s="150" t="str">
        <f>IF(G179&lt;&gt;"",IF(G179="Wn",SUMIFS(ZOiS!$G$4:$G$994,ZOiS!$B$4:$B$994,E179),IF(G179="Wn-Ma",SUMIFS(ZOiS!$G$4:$G$994,ZOiS!$B$4:$B$994,E179)-SUMIFS(ZOiS!$H$4:$H$994,ZOiS!$B$4:$B$994,E179),IF(G179="Ma-Wn",SUMIFS(ZOiS!$H$4:$H$994,ZOiS!$B$4:$B$994,E179)-SUMIFS(ZOiS!$G$4:$G$994,ZOiS!$B$4:$B$994,E179),SUMIFS(ZOiS!$H$4:$H$994,ZOiS!$B$4:$B$994,E179)))),"")</f>
        <v/>
      </c>
      <c r="L179" s="150" t="str">
        <f>IF(K179&lt;&gt;"",IF(K179="Wn",SUMIFS(ZOiS!$E$4:$E$994,ZOiS!$B$4:$B$994,I179),IF(K179="Wn-Ma",SUMIFS(ZOiS!$E$4:$E$994,ZOiS!$B$4:$B$994,I179)-SUMIFS(ZOiS!$F$4:$F$994,ZOiS!$B$4:$B$994,I179),IF(K179="Ma-Wn",SUMIFS(ZOiS!$F$4:$F$994,ZOiS!$B$4:$B$994,I179)-SUMIFS(ZOiS!$E$4:$E$994,ZOiS!$B$4:$B$994,I179),SUMIFS(ZOiS!$F$4:$F$994,ZOiS!$B$4:$B$994,I179)))),"")</f>
        <v/>
      </c>
    </row>
    <row r="180" spans="4:12" x14ac:dyDescent="0.2">
      <c r="D180" s="150" t="str">
        <f>IF(C180&lt;&gt;"",IF(C180="Wn",SUMIFS(ZOiS!$G$4:$G$994,ZOiS!$B$4:$B$994,A180),IF(C180="Wn-Ma",SUMIFS(ZOiS!$G$4:$G$994,ZOiS!$B$4:$B$994,A180)-SUMIFS(ZOiS!$H$4:$H$994,ZOiS!$B$4:$B$994,A180),IF(C180="Ma-Wn",SUMIFS(ZOiS!$H$4:$H$994,ZOiS!$B$4:$B$994,A180)-SUMIFS(ZOiS!$G$4:$G$994,ZOiS!$B$4:$B$994,A180),SUMIFS(ZOiS!$H$4:$H$994,ZOiS!$B$4:$B$994,A180)))),"")</f>
        <v/>
      </c>
      <c r="H180" s="150" t="str">
        <f>IF(G180&lt;&gt;"",IF(G180="Wn",SUMIFS(ZOiS!$G$4:$G$994,ZOiS!$B$4:$B$994,E180),IF(G180="Wn-Ma",SUMIFS(ZOiS!$G$4:$G$994,ZOiS!$B$4:$B$994,E180)-SUMIFS(ZOiS!$H$4:$H$994,ZOiS!$B$4:$B$994,E180),IF(G180="Ma-Wn",SUMIFS(ZOiS!$H$4:$H$994,ZOiS!$B$4:$B$994,E180)-SUMIFS(ZOiS!$G$4:$G$994,ZOiS!$B$4:$B$994,E180),SUMIFS(ZOiS!$H$4:$H$994,ZOiS!$B$4:$B$994,E180)))),"")</f>
        <v/>
      </c>
      <c r="L180" s="150" t="str">
        <f>IF(K180&lt;&gt;"",IF(K180="Wn",SUMIFS(ZOiS!$E$4:$E$994,ZOiS!$B$4:$B$994,I180),IF(K180="Wn-Ma",SUMIFS(ZOiS!$E$4:$E$994,ZOiS!$B$4:$B$994,I180)-SUMIFS(ZOiS!$F$4:$F$994,ZOiS!$B$4:$B$994,I180),IF(K180="Ma-Wn",SUMIFS(ZOiS!$F$4:$F$994,ZOiS!$B$4:$B$994,I180)-SUMIFS(ZOiS!$E$4:$E$994,ZOiS!$B$4:$B$994,I180),SUMIFS(ZOiS!$F$4:$F$994,ZOiS!$B$4:$B$994,I180)))),"")</f>
        <v/>
      </c>
    </row>
    <row r="181" spans="4:12" x14ac:dyDescent="0.2">
      <c r="D181" s="150" t="str">
        <f>IF(C181&lt;&gt;"",IF(C181="Wn",SUMIFS(ZOiS!$G$4:$G$994,ZOiS!$B$4:$B$994,A181),IF(C181="Wn-Ma",SUMIFS(ZOiS!$G$4:$G$994,ZOiS!$B$4:$B$994,A181)-SUMIFS(ZOiS!$H$4:$H$994,ZOiS!$B$4:$B$994,A181),IF(C181="Ma-Wn",SUMIFS(ZOiS!$H$4:$H$994,ZOiS!$B$4:$B$994,A181)-SUMIFS(ZOiS!$G$4:$G$994,ZOiS!$B$4:$B$994,A181),SUMIFS(ZOiS!$H$4:$H$994,ZOiS!$B$4:$B$994,A181)))),"")</f>
        <v/>
      </c>
      <c r="H181" s="150" t="str">
        <f>IF(G181&lt;&gt;"",IF(G181="Wn",SUMIFS(ZOiS!$G$4:$G$994,ZOiS!$B$4:$B$994,E181),IF(G181="Wn-Ma",SUMIFS(ZOiS!$G$4:$G$994,ZOiS!$B$4:$B$994,E181)-SUMIFS(ZOiS!$H$4:$H$994,ZOiS!$B$4:$B$994,E181),IF(G181="Ma-Wn",SUMIFS(ZOiS!$H$4:$H$994,ZOiS!$B$4:$B$994,E181)-SUMIFS(ZOiS!$G$4:$G$994,ZOiS!$B$4:$B$994,E181),SUMIFS(ZOiS!$H$4:$H$994,ZOiS!$B$4:$B$994,E181)))),"")</f>
        <v/>
      </c>
      <c r="L181" s="150" t="str">
        <f>IF(K181&lt;&gt;"",IF(K181="Wn",SUMIFS(ZOiS!$E$4:$E$994,ZOiS!$B$4:$B$994,I181),IF(K181="Wn-Ma",SUMIFS(ZOiS!$E$4:$E$994,ZOiS!$B$4:$B$994,I181)-SUMIFS(ZOiS!$F$4:$F$994,ZOiS!$B$4:$B$994,I181),IF(K181="Ma-Wn",SUMIFS(ZOiS!$F$4:$F$994,ZOiS!$B$4:$B$994,I181)-SUMIFS(ZOiS!$E$4:$E$994,ZOiS!$B$4:$B$994,I181),SUMIFS(ZOiS!$F$4:$F$994,ZOiS!$B$4:$B$994,I181)))),"")</f>
        <v/>
      </c>
    </row>
    <row r="182" spans="4:12" x14ac:dyDescent="0.2">
      <c r="D182" s="150" t="str">
        <f>IF(C182&lt;&gt;"",IF(C182="Wn",SUMIFS(ZOiS!$G$4:$G$994,ZOiS!$B$4:$B$994,A182),IF(C182="Wn-Ma",SUMIFS(ZOiS!$G$4:$G$994,ZOiS!$B$4:$B$994,A182)-SUMIFS(ZOiS!$H$4:$H$994,ZOiS!$B$4:$B$994,A182),IF(C182="Ma-Wn",SUMIFS(ZOiS!$H$4:$H$994,ZOiS!$B$4:$B$994,A182)-SUMIFS(ZOiS!$G$4:$G$994,ZOiS!$B$4:$B$994,A182),SUMIFS(ZOiS!$H$4:$H$994,ZOiS!$B$4:$B$994,A182)))),"")</f>
        <v/>
      </c>
      <c r="H182" s="150" t="str">
        <f>IF(G182&lt;&gt;"",IF(G182="Wn",SUMIFS(ZOiS!$G$4:$G$994,ZOiS!$B$4:$B$994,E182),IF(G182="Wn-Ma",SUMIFS(ZOiS!$G$4:$G$994,ZOiS!$B$4:$B$994,E182)-SUMIFS(ZOiS!$H$4:$H$994,ZOiS!$B$4:$B$994,E182),IF(G182="Ma-Wn",SUMIFS(ZOiS!$H$4:$H$994,ZOiS!$B$4:$B$994,E182)-SUMIFS(ZOiS!$G$4:$G$994,ZOiS!$B$4:$B$994,E182),SUMIFS(ZOiS!$H$4:$H$994,ZOiS!$B$4:$B$994,E182)))),"")</f>
        <v/>
      </c>
      <c r="L182" s="150" t="str">
        <f>IF(K182&lt;&gt;"",IF(K182="Wn",SUMIFS(ZOiS!$E$4:$E$994,ZOiS!$B$4:$B$994,I182),IF(K182="Wn-Ma",SUMIFS(ZOiS!$E$4:$E$994,ZOiS!$B$4:$B$994,I182)-SUMIFS(ZOiS!$F$4:$F$994,ZOiS!$B$4:$B$994,I182),IF(K182="Ma-Wn",SUMIFS(ZOiS!$F$4:$F$994,ZOiS!$B$4:$B$994,I182)-SUMIFS(ZOiS!$E$4:$E$994,ZOiS!$B$4:$B$994,I182),SUMIFS(ZOiS!$F$4:$F$994,ZOiS!$B$4:$B$994,I182)))),"")</f>
        <v/>
      </c>
    </row>
    <row r="183" spans="4:12" x14ac:dyDescent="0.2">
      <c r="D183" s="150" t="str">
        <f>IF(C183&lt;&gt;"",IF(C183="Wn",SUMIFS(ZOiS!$G$4:$G$994,ZOiS!$B$4:$B$994,A183),IF(C183="Wn-Ma",SUMIFS(ZOiS!$G$4:$G$994,ZOiS!$B$4:$B$994,A183)-SUMIFS(ZOiS!$H$4:$H$994,ZOiS!$B$4:$B$994,A183),IF(C183="Ma-Wn",SUMIFS(ZOiS!$H$4:$H$994,ZOiS!$B$4:$B$994,A183)-SUMIFS(ZOiS!$G$4:$G$994,ZOiS!$B$4:$B$994,A183),SUMIFS(ZOiS!$H$4:$H$994,ZOiS!$B$4:$B$994,A183)))),"")</f>
        <v/>
      </c>
      <c r="H183" s="150" t="str">
        <f>IF(G183&lt;&gt;"",IF(G183="Wn",SUMIFS(ZOiS!$G$4:$G$994,ZOiS!$B$4:$B$994,E183),IF(G183="Wn-Ma",SUMIFS(ZOiS!$G$4:$G$994,ZOiS!$B$4:$B$994,E183)-SUMIFS(ZOiS!$H$4:$H$994,ZOiS!$B$4:$B$994,E183),IF(G183="Ma-Wn",SUMIFS(ZOiS!$H$4:$H$994,ZOiS!$B$4:$B$994,E183)-SUMIFS(ZOiS!$G$4:$G$994,ZOiS!$B$4:$B$994,E183),SUMIFS(ZOiS!$H$4:$H$994,ZOiS!$B$4:$B$994,E183)))),"")</f>
        <v/>
      </c>
      <c r="L183" s="150" t="str">
        <f>IF(K183&lt;&gt;"",IF(K183="Wn",SUMIFS(ZOiS!$E$4:$E$994,ZOiS!$B$4:$B$994,I183),IF(K183="Wn-Ma",SUMIFS(ZOiS!$E$4:$E$994,ZOiS!$B$4:$B$994,I183)-SUMIFS(ZOiS!$F$4:$F$994,ZOiS!$B$4:$B$994,I183),IF(K183="Ma-Wn",SUMIFS(ZOiS!$F$4:$F$994,ZOiS!$B$4:$B$994,I183)-SUMIFS(ZOiS!$E$4:$E$994,ZOiS!$B$4:$B$994,I183),SUMIFS(ZOiS!$F$4:$F$994,ZOiS!$B$4:$B$994,I183)))),"")</f>
        <v/>
      </c>
    </row>
    <row r="184" spans="4:12" x14ac:dyDescent="0.2">
      <c r="D184" s="150" t="str">
        <f>IF(C184&lt;&gt;"",IF(C184="Wn",SUMIFS(ZOiS!$G$4:$G$994,ZOiS!$B$4:$B$994,A184),IF(C184="Wn-Ma",SUMIFS(ZOiS!$G$4:$G$994,ZOiS!$B$4:$B$994,A184)-SUMIFS(ZOiS!$H$4:$H$994,ZOiS!$B$4:$B$994,A184),IF(C184="Ma-Wn",SUMIFS(ZOiS!$H$4:$H$994,ZOiS!$B$4:$B$994,A184)-SUMIFS(ZOiS!$G$4:$G$994,ZOiS!$B$4:$B$994,A184),SUMIFS(ZOiS!$H$4:$H$994,ZOiS!$B$4:$B$994,A184)))),"")</f>
        <v/>
      </c>
      <c r="H184" s="150" t="str">
        <f>IF(G184&lt;&gt;"",IF(G184="Wn",SUMIFS(ZOiS!$G$4:$G$994,ZOiS!$B$4:$B$994,E184),IF(G184="Wn-Ma",SUMIFS(ZOiS!$G$4:$G$994,ZOiS!$B$4:$B$994,E184)-SUMIFS(ZOiS!$H$4:$H$994,ZOiS!$B$4:$B$994,E184),IF(G184="Ma-Wn",SUMIFS(ZOiS!$H$4:$H$994,ZOiS!$B$4:$B$994,E184)-SUMIFS(ZOiS!$G$4:$G$994,ZOiS!$B$4:$B$994,E184),SUMIFS(ZOiS!$H$4:$H$994,ZOiS!$B$4:$B$994,E184)))),"")</f>
        <v/>
      </c>
      <c r="L184" s="150" t="str">
        <f>IF(K184&lt;&gt;"",IF(K184="Wn",SUMIFS(ZOiS!$E$4:$E$994,ZOiS!$B$4:$B$994,I184),IF(K184="Wn-Ma",SUMIFS(ZOiS!$E$4:$E$994,ZOiS!$B$4:$B$994,I184)-SUMIFS(ZOiS!$F$4:$F$994,ZOiS!$B$4:$B$994,I184),IF(K184="Ma-Wn",SUMIFS(ZOiS!$F$4:$F$994,ZOiS!$B$4:$B$994,I184)-SUMIFS(ZOiS!$E$4:$E$994,ZOiS!$B$4:$B$994,I184),SUMIFS(ZOiS!$F$4:$F$994,ZOiS!$B$4:$B$994,I184)))),"")</f>
        <v/>
      </c>
    </row>
    <row r="185" spans="4:12" x14ac:dyDescent="0.2">
      <c r="D185" s="150" t="str">
        <f>IF(C185&lt;&gt;"",IF(C185="Wn",SUMIFS(ZOiS!$G$4:$G$994,ZOiS!$B$4:$B$994,A185),IF(C185="Wn-Ma",SUMIFS(ZOiS!$G$4:$G$994,ZOiS!$B$4:$B$994,A185)-SUMIFS(ZOiS!$H$4:$H$994,ZOiS!$B$4:$B$994,A185),IF(C185="Ma-Wn",SUMIFS(ZOiS!$H$4:$H$994,ZOiS!$B$4:$B$994,A185)-SUMIFS(ZOiS!$G$4:$G$994,ZOiS!$B$4:$B$994,A185),SUMIFS(ZOiS!$H$4:$H$994,ZOiS!$B$4:$B$994,A185)))),"")</f>
        <v/>
      </c>
      <c r="H185" s="150" t="str">
        <f>IF(G185&lt;&gt;"",IF(G185="Wn",SUMIFS(ZOiS!$G$4:$G$994,ZOiS!$B$4:$B$994,E185),IF(G185="Wn-Ma",SUMIFS(ZOiS!$G$4:$G$994,ZOiS!$B$4:$B$994,E185)-SUMIFS(ZOiS!$H$4:$H$994,ZOiS!$B$4:$B$994,E185),IF(G185="Ma-Wn",SUMIFS(ZOiS!$H$4:$H$994,ZOiS!$B$4:$B$994,E185)-SUMIFS(ZOiS!$G$4:$G$994,ZOiS!$B$4:$B$994,E185),SUMIFS(ZOiS!$H$4:$H$994,ZOiS!$B$4:$B$994,E185)))),"")</f>
        <v/>
      </c>
      <c r="L185" s="150" t="str">
        <f>IF(K185&lt;&gt;"",IF(K185="Wn",SUMIFS(ZOiS!$E$4:$E$994,ZOiS!$B$4:$B$994,I185),IF(K185="Wn-Ma",SUMIFS(ZOiS!$E$4:$E$994,ZOiS!$B$4:$B$994,I185)-SUMIFS(ZOiS!$F$4:$F$994,ZOiS!$B$4:$B$994,I185),IF(K185="Ma-Wn",SUMIFS(ZOiS!$F$4:$F$994,ZOiS!$B$4:$B$994,I185)-SUMIFS(ZOiS!$E$4:$E$994,ZOiS!$B$4:$B$994,I185),SUMIFS(ZOiS!$F$4:$F$994,ZOiS!$B$4:$B$994,I185)))),"")</f>
        <v/>
      </c>
    </row>
    <row r="186" spans="4:12" x14ac:dyDescent="0.2">
      <c r="D186" s="150" t="str">
        <f>IF(C186&lt;&gt;"",IF(C186="Wn",SUMIFS(ZOiS!$G$4:$G$994,ZOiS!$B$4:$B$994,A186),IF(C186="Wn-Ma",SUMIFS(ZOiS!$G$4:$G$994,ZOiS!$B$4:$B$994,A186)-SUMIFS(ZOiS!$H$4:$H$994,ZOiS!$B$4:$B$994,A186),IF(C186="Ma-Wn",SUMIFS(ZOiS!$H$4:$H$994,ZOiS!$B$4:$B$994,A186)-SUMIFS(ZOiS!$G$4:$G$994,ZOiS!$B$4:$B$994,A186),SUMIFS(ZOiS!$H$4:$H$994,ZOiS!$B$4:$B$994,A186)))),"")</f>
        <v/>
      </c>
      <c r="H186" s="150" t="str">
        <f>IF(G186&lt;&gt;"",IF(G186="Wn",SUMIFS(ZOiS!$G$4:$G$994,ZOiS!$B$4:$B$994,E186),IF(G186="Wn-Ma",SUMIFS(ZOiS!$G$4:$G$994,ZOiS!$B$4:$B$994,E186)-SUMIFS(ZOiS!$H$4:$H$994,ZOiS!$B$4:$B$994,E186),IF(G186="Ma-Wn",SUMIFS(ZOiS!$H$4:$H$994,ZOiS!$B$4:$B$994,E186)-SUMIFS(ZOiS!$G$4:$G$994,ZOiS!$B$4:$B$994,E186),SUMIFS(ZOiS!$H$4:$H$994,ZOiS!$B$4:$B$994,E186)))),"")</f>
        <v/>
      </c>
      <c r="L186" s="150" t="str">
        <f>IF(K186&lt;&gt;"",IF(K186="Wn",SUMIFS(ZOiS!$E$4:$E$994,ZOiS!$B$4:$B$994,I186),IF(K186="Wn-Ma",SUMIFS(ZOiS!$E$4:$E$994,ZOiS!$B$4:$B$994,I186)-SUMIFS(ZOiS!$F$4:$F$994,ZOiS!$B$4:$B$994,I186),IF(K186="Ma-Wn",SUMIFS(ZOiS!$F$4:$F$994,ZOiS!$B$4:$B$994,I186)-SUMIFS(ZOiS!$E$4:$E$994,ZOiS!$B$4:$B$994,I186),SUMIFS(ZOiS!$F$4:$F$994,ZOiS!$B$4:$B$994,I186)))),"")</f>
        <v/>
      </c>
    </row>
    <row r="187" spans="4:12" x14ac:dyDescent="0.2">
      <c r="D187" s="150" t="str">
        <f>IF(C187&lt;&gt;"",IF(C187="Wn",SUMIFS(ZOiS!$G$4:$G$994,ZOiS!$B$4:$B$994,A187),IF(C187="Wn-Ma",SUMIFS(ZOiS!$G$4:$G$994,ZOiS!$B$4:$B$994,A187)-SUMIFS(ZOiS!$H$4:$H$994,ZOiS!$B$4:$B$994,A187),IF(C187="Ma-Wn",SUMIFS(ZOiS!$H$4:$H$994,ZOiS!$B$4:$B$994,A187)-SUMIFS(ZOiS!$G$4:$G$994,ZOiS!$B$4:$B$994,A187),SUMIFS(ZOiS!$H$4:$H$994,ZOiS!$B$4:$B$994,A187)))),"")</f>
        <v/>
      </c>
      <c r="H187" s="150" t="str">
        <f>IF(G187&lt;&gt;"",IF(G187="Wn",SUMIFS(ZOiS!$G$4:$G$994,ZOiS!$B$4:$B$994,E187),IF(G187="Wn-Ma",SUMIFS(ZOiS!$G$4:$G$994,ZOiS!$B$4:$B$994,E187)-SUMIFS(ZOiS!$H$4:$H$994,ZOiS!$B$4:$B$994,E187),IF(G187="Ma-Wn",SUMIFS(ZOiS!$H$4:$H$994,ZOiS!$B$4:$B$994,E187)-SUMIFS(ZOiS!$G$4:$G$994,ZOiS!$B$4:$B$994,E187),SUMIFS(ZOiS!$H$4:$H$994,ZOiS!$B$4:$B$994,E187)))),"")</f>
        <v/>
      </c>
      <c r="L187" s="150" t="str">
        <f>IF(K187&lt;&gt;"",IF(K187="Wn",SUMIFS(ZOiS!$E$4:$E$994,ZOiS!$B$4:$B$994,I187),IF(K187="Wn-Ma",SUMIFS(ZOiS!$E$4:$E$994,ZOiS!$B$4:$B$994,I187)-SUMIFS(ZOiS!$F$4:$F$994,ZOiS!$B$4:$B$994,I187),IF(K187="Ma-Wn",SUMIFS(ZOiS!$F$4:$F$994,ZOiS!$B$4:$B$994,I187)-SUMIFS(ZOiS!$E$4:$E$994,ZOiS!$B$4:$B$994,I187),SUMIFS(ZOiS!$F$4:$F$994,ZOiS!$B$4:$B$994,I187)))),"")</f>
        <v/>
      </c>
    </row>
    <row r="188" spans="4:12" x14ac:dyDescent="0.2">
      <c r="D188" s="150" t="str">
        <f>IF(C188&lt;&gt;"",IF(C188="Wn",SUMIFS(ZOiS!$G$4:$G$994,ZOiS!$B$4:$B$994,A188),IF(C188="Wn-Ma",SUMIFS(ZOiS!$G$4:$G$994,ZOiS!$B$4:$B$994,A188)-SUMIFS(ZOiS!$H$4:$H$994,ZOiS!$B$4:$B$994,A188),IF(C188="Ma-Wn",SUMIFS(ZOiS!$H$4:$H$994,ZOiS!$B$4:$B$994,A188)-SUMIFS(ZOiS!$G$4:$G$994,ZOiS!$B$4:$B$994,A188),SUMIFS(ZOiS!$H$4:$H$994,ZOiS!$B$4:$B$994,A188)))),"")</f>
        <v/>
      </c>
      <c r="H188" s="150" t="str">
        <f>IF(G188&lt;&gt;"",IF(G188="Wn",SUMIFS(ZOiS!$G$4:$G$994,ZOiS!$B$4:$B$994,E188),IF(G188="Wn-Ma",SUMIFS(ZOiS!$G$4:$G$994,ZOiS!$B$4:$B$994,E188)-SUMIFS(ZOiS!$H$4:$H$994,ZOiS!$B$4:$B$994,E188),IF(G188="Ma-Wn",SUMIFS(ZOiS!$H$4:$H$994,ZOiS!$B$4:$B$994,E188)-SUMIFS(ZOiS!$G$4:$G$994,ZOiS!$B$4:$B$994,E188),SUMIFS(ZOiS!$H$4:$H$994,ZOiS!$B$4:$B$994,E188)))),"")</f>
        <v/>
      </c>
      <c r="L188" s="150" t="str">
        <f>IF(K188&lt;&gt;"",IF(K188="Wn",SUMIFS(ZOiS!$E$4:$E$994,ZOiS!$B$4:$B$994,I188),IF(K188="Wn-Ma",SUMIFS(ZOiS!$E$4:$E$994,ZOiS!$B$4:$B$994,I188)-SUMIFS(ZOiS!$F$4:$F$994,ZOiS!$B$4:$B$994,I188),IF(K188="Ma-Wn",SUMIFS(ZOiS!$F$4:$F$994,ZOiS!$B$4:$B$994,I188)-SUMIFS(ZOiS!$E$4:$E$994,ZOiS!$B$4:$B$994,I188),SUMIFS(ZOiS!$F$4:$F$994,ZOiS!$B$4:$B$994,I188)))),"")</f>
        <v/>
      </c>
    </row>
    <row r="189" spans="4:12" x14ac:dyDescent="0.2">
      <c r="D189" s="150" t="str">
        <f>IF(C189&lt;&gt;"",IF(C189="Wn",SUMIFS(ZOiS!$G$4:$G$994,ZOiS!$B$4:$B$994,A189),IF(C189="Wn-Ma",SUMIFS(ZOiS!$G$4:$G$994,ZOiS!$B$4:$B$994,A189)-SUMIFS(ZOiS!$H$4:$H$994,ZOiS!$B$4:$B$994,A189),IF(C189="Ma-Wn",SUMIFS(ZOiS!$H$4:$H$994,ZOiS!$B$4:$B$994,A189)-SUMIFS(ZOiS!$G$4:$G$994,ZOiS!$B$4:$B$994,A189),SUMIFS(ZOiS!$H$4:$H$994,ZOiS!$B$4:$B$994,A189)))),"")</f>
        <v/>
      </c>
      <c r="H189" s="150" t="str">
        <f>IF(G189&lt;&gt;"",IF(G189="Wn",SUMIFS(ZOiS!$G$4:$G$994,ZOiS!$B$4:$B$994,E189),IF(G189="Wn-Ma",SUMIFS(ZOiS!$G$4:$G$994,ZOiS!$B$4:$B$994,E189)-SUMIFS(ZOiS!$H$4:$H$994,ZOiS!$B$4:$B$994,E189),IF(G189="Ma-Wn",SUMIFS(ZOiS!$H$4:$H$994,ZOiS!$B$4:$B$994,E189)-SUMIFS(ZOiS!$G$4:$G$994,ZOiS!$B$4:$B$994,E189),SUMIFS(ZOiS!$H$4:$H$994,ZOiS!$B$4:$B$994,E189)))),"")</f>
        <v/>
      </c>
      <c r="L189" s="150" t="str">
        <f>IF(K189&lt;&gt;"",IF(K189="Wn",SUMIFS(ZOiS!$E$4:$E$994,ZOiS!$B$4:$B$994,I189),IF(K189="Wn-Ma",SUMIFS(ZOiS!$E$4:$E$994,ZOiS!$B$4:$B$994,I189)-SUMIFS(ZOiS!$F$4:$F$994,ZOiS!$B$4:$B$994,I189),IF(K189="Ma-Wn",SUMIFS(ZOiS!$F$4:$F$994,ZOiS!$B$4:$B$994,I189)-SUMIFS(ZOiS!$E$4:$E$994,ZOiS!$B$4:$B$994,I189),SUMIFS(ZOiS!$F$4:$F$994,ZOiS!$B$4:$B$994,I189)))),"")</f>
        <v/>
      </c>
    </row>
    <row r="190" spans="4:12" x14ac:dyDescent="0.2">
      <c r="D190" s="150" t="str">
        <f>IF(C190&lt;&gt;"",IF(C190="Wn",SUMIFS(ZOiS!$G$4:$G$994,ZOiS!$B$4:$B$994,A190),IF(C190="Wn-Ma",SUMIFS(ZOiS!$G$4:$G$994,ZOiS!$B$4:$B$994,A190)-SUMIFS(ZOiS!$H$4:$H$994,ZOiS!$B$4:$B$994,A190),IF(C190="Ma-Wn",SUMIFS(ZOiS!$H$4:$H$994,ZOiS!$B$4:$B$994,A190)-SUMIFS(ZOiS!$G$4:$G$994,ZOiS!$B$4:$B$994,A190),SUMIFS(ZOiS!$H$4:$H$994,ZOiS!$B$4:$B$994,A190)))),"")</f>
        <v/>
      </c>
      <c r="H190" s="150" t="str">
        <f>IF(G190&lt;&gt;"",IF(G190="Wn",SUMIFS(ZOiS!$G$4:$G$994,ZOiS!$B$4:$B$994,E190),IF(G190="Wn-Ma",SUMIFS(ZOiS!$G$4:$G$994,ZOiS!$B$4:$B$994,E190)-SUMIFS(ZOiS!$H$4:$H$994,ZOiS!$B$4:$B$994,E190),IF(G190="Ma-Wn",SUMIFS(ZOiS!$H$4:$H$994,ZOiS!$B$4:$B$994,E190)-SUMIFS(ZOiS!$G$4:$G$994,ZOiS!$B$4:$B$994,E190),SUMIFS(ZOiS!$H$4:$H$994,ZOiS!$B$4:$B$994,E190)))),"")</f>
        <v/>
      </c>
      <c r="L190" s="150" t="str">
        <f>IF(K190&lt;&gt;"",IF(K190="Wn",SUMIFS(ZOiS!$E$4:$E$994,ZOiS!$B$4:$B$994,I190),IF(K190="Wn-Ma",SUMIFS(ZOiS!$E$4:$E$994,ZOiS!$B$4:$B$994,I190)-SUMIFS(ZOiS!$F$4:$F$994,ZOiS!$B$4:$B$994,I190),IF(K190="Ma-Wn",SUMIFS(ZOiS!$F$4:$F$994,ZOiS!$B$4:$B$994,I190)-SUMIFS(ZOiS!$E$4:$E$994,ZOiS!$B$4:$B$994,I190),SUMIFS(ZOiS!$F$4:$F$994,ZOiS!$B$4:$B$994,I190)))),"")</f>
        <v/>
      </c>
    </row>
    <row r="191" spans="4:12" x14ac:dyDescent="0.2">
      <c r="D191" s="150" t="str">
        <f>IF(C191&lt;&gt;"",IF(C191="Wn",SUMIFS(ZOiS!$G$4:$G$994,ZOiS!$B$4:$B$994,A191),IF(C191="Wn-Ma",SUMIFS(ZOiS!$G$4:$G$994,ZOiS!$B$4:$B$994,A191)-SUMIFS(ZOiS!$H$4:$H$994,ZOiS!$B$4:$B$994,A191),IF(C191="Ma-Wn",SUMIFS(ZOiS!$H$4:$H$994,ZOiS!$B$4:$B$994,A191)-SUMIFS(ZOiS!$G$4:$G$994,ZOiS!$B$4:$B$994,A191),SUMIFS(ZOiS!$H$4:$H$994,ZOiS!$B$4:$B$994,A191)))),"")</f>
        <v/>
      </c>
      <c r="H191" s="150" t="str">
        <f>IF(G191&lt;&gt;"",IF(G191="Wn",SUMIFS(ZOiS!$G$4:$G$994,ZOiS!$B$4:$B$994,E191),IF(G191="Wn-Ma",SUMIFS(ZOiS!$G$4:$G$994,ZOiS!$B$4:$B$994,E191)-SUMIFS(ZOiS!$H$4:$H$994,ZOiS!$B$4:$B$994,E191),IF(G191="Ma-Wn",SUMIFS(ZOiS!$H$4:$H$994,ZOiS!$B$4:$B$994,E191)-SUMIFS(ZOiS!$G$4:$G$994,ZOiS!$B$4:$B$994,E191),SUMIFS(ZOiS!$H$4:$H$994,ZOiS!$B$4:$B$994,E191)))),"")</f>
        <v/>
      </c>
      <c r="L191" s="150" t="str">
        <f>IF(K191&lt;&gt;"",IF(K191="Wn",SUMIFS(ZOiS!$E$4:$E$994,ZOiS!$B$4:$B$994,I191),IF(K191="Wn-Ma",SUMIFS(ZOiS!$E$4:$E$994,ZOiS!$B$4:$B$994,I191)-SUMIFS(ZOiS!$F$4:$F$994,ZOiS!$B$4:$B$994,I191),IF(K191="Ma-Wn",SUMIFS(ZOiS!$F$4:$F$994,ZOiS!$B$4:$B$994,I191)-SUMIFS(ZOiS!$E$4:$E$994,ZOiS!$B$4:$B$994,I191),SUMIFS(ZOiS!$F$4:$F$994,ZOiS!$B$4:$B$994,I191)))),"")</f>
        <v/>
      </c>
    </row>
    <row r="192" spans="4:12" x14ac:dyDescent="0.2">
      <c r="D192" s="150" t="str">
        <f>IF(C192&lt;&gt;"",IF(C192="Wn",SUMIFS(ZOiS!$G$4:$G$994,ZOiS!$B$4:$B$994,A192),IF(C192="Wn-Ma",SUMIFS(ZOiS!$G$4:$G$994,ZOiS!$B$4:$B$994,A192)-SUMIFS(ZOiS!$H$4:$H$994,ZOiS!$B$4:$B$994,A192),IF(C192="Ma-Wn",SUMIFS(ZOiS!$H$4:$H$994,ZOiS!$B$4:$B$994,A192)-SUMIFS(ZOiS!$G$4:$G$994,ZOiS!$B$4:$B$994,A192),SUMIFS(ZOiS!$H$4:$H$994,ZOiS!$B$4:$B$994,A192)))),"")</f>
        <v/>
      </c>
      <c r="H192" s="150" t="str">
        <f>IF(G192&lt;&gt;"",IF(G192="Wn",SUMIFS(ZOiS!$G$4:$G$994,ZOiS!$B$4:$B$994,E192),IF(G192="Wn-Ma",SUMIFS(ZOiS!$G$4:$G$994,ZOiS!$B$4:$B$994,E192)-SUMIFS(ZOiS!$H$4:$H$994,ZOiS!$B$4:$B$994,E192),IF(G192="Ma-Wn",SUMIFS(ZOiS!$H$4:$H$994,ZOiS!$B$4:$B$994,E192)-SUMIFS(ZOiS!$G$4:$G$994,ZOiS!$B$4:$B$994,E192),SUMIFS(ZOiS!$H$4:$H$994,ZOiS!$B$4:$B$994,E192)))),"")</f>
        <v/>
      </c>
      <c r="L192" s="150" t="str">
        <f>IF(K192&lt;&gt;"",IF(K192="Wn",SUMIFS(ZOiS!$E$4:$E$994,ZOiS!$B$4:$B$994,I192),IF(K192="Wn-Ma",SUMIFS(ZOiS!$E$4:$E$994,ZOiS!$B$4:$B$994,I192)-SUMIFS(ZOiS!$F$4:$F$994,ZOiS!$B$4:$B$994,I192),IF(K192="Ma-Wn",SUMIFS(ZOiS!$F$4:$F$994,ZOiS!$B$4:$B$994,I192)-SUMIFS(ZOiS!$E$4:$E$994,ZOiS!$B$4:$B$994,I192),SUMIFS(ZOiS!$F$4:$F$994,ZOiS!$B$4:$B$994,I192)))),"")</f>
        <v/>
      </c>
    </row>
    <row r="193" spans="4:12" x14ac:dyDescent="0.2">
      <c r="D193" s="150" t="str">
        <f>IF(C193&lt;&gt;"",IF(C193="Wn",SUMIFS(ZOiS!$G$4:$G$994,ZOiS!$B$4:$B$994,A193),IF(C193="Wn-Ma",SUMIFS(ZOiS!$G$4:$G$994,ZOiS!$B$4:$B$994,A193)-SUMIFS(ZOiS!$H$4:$H$994,ZOiS!$B$4:$B$994,A193),IF(C193="Ma-Wn",SUMIFS(ZOiS!$H$4:$H$994,ZOiS!$B$4:$B$994,A193)-SUMIFS(ZOiS!$G$4:$G$994,ZOiS!$B$4:$B$994,A193),SUMIFS(ZOiS!$H$4:$H$994,ZOiS!$B$4:$B$994,A193)))),"")</f>
        <v/>
      </c>
      <c r="H193" s="150" t="str">
        <f>IF(G193&lt;&gt;"",IF(G193="Wn",SUMIFS(ZOiS!$G$4:$G$994,ZOiS!$B$4:$B$994,E193),IF(G193="Wn-Ma",SUMIFS(ZOiS!$G$4:$G$994,ZOiS!$B$4:$B$994,E193)-SUMIFS(ZOiS!$H$4:$H$994,ZOiS!$B$4:$B$994,E193),IF(G193="Ma-Wn",SUMIFS(ZOiS!$H$4:$H$994,ZOiS!$B$4:$B$994,E193)-SUMIFS(ZOiS!$G$4:$G$994,ZOiS!$B$4:$B$994,E193),SUMIFS(ZOiS!$H$4:$H$994,ZOiS!$B$4:$B$994,E193)))),"")</f>
        <v/>
      </c>
      <c r="L193" s="150" t="str">
        <f>IF(K193&lt;&gt;"",IF(K193="Wn",SUMIFS(ZOiS!$E$4:$E$994,ZOiS!$B$4:$B$994,I193),IF(K193="Wn-Ma",SUMIFS(ZOiS!$E$4:$E$994,ZOiS!$B$4:$B$994,I193)-SUMIFS(ZOiS!$F$4:$F$994,ZOiS!$B$4:$B$994,I193),IF(K193="Ma-Wn",SUMIFS(ZOiS!$F$4:$F$994,ZOiS!$B$4:$B$994,I193)-SUMIFS(ZOiS!$E$4:$E$994,ZOiS!$B$4:$B$994,I193),SUMIFS(ZOiS!$F$4:$F$994,ZOiS!$B$4:$B$994,I193)))),"")</f>
        <v/>
      </c>
    </row>
    <row r="194" spans="4:12" x14ac:dyDescent="0.2">
      <c r="D194" s="150" t="str">
        <f>IF(C194&lt;&gt;"",IF(C194="Wn",SUMIFS(ZOiS!$G$4:$G$994,ZOiS!$B$4:$B$994,A194),IF(C194="Wn-Ma",SUMIFS(ZOiS!$G$4:$G$994,ZOiS!$B$4:$B$994,A194)-SUMIFS(ZOiS!$H$4:$H$994,ZOiS!$B$4:$B$994,A194),IF(C194="Ma-Wn",SUMIFS(ZOiS!$H$4:$H$994,ZOiS!$B$4:$B$994,A194)-SUMIFS(ZOiS!$G$4:$G$994,ZOiS!$B$4:$B$994,A194),SUMIFS(ZOiS!$H$4:$H$994,ZOiS!$B$4:$B$994,A194)))),"")</f>
        <v/>
      </c>
      <c r="H194" s="150" t="str">
        <f>IF(G194&lt;&gt;"",IF(G194="Wn",SUMIFS(ZOiS!$G$4:$G$994,ZOiS!$B$4:$B$994,E194),IF(G194="Wn-Ma",SUMIFS(ZOiS!$G$4:$G$994,ZOiS!$B$4:$B$994,E194)-SUMIFS(ZOiS!$H$4:$H$994,ZOiS!$B$4:$B$994,E194),IF(G194="Ma-Wn",SUMIFS(ZOiS!$H$4:$H$994,ZOiS!$B$4:$B$994,E194)-SUMIFS(ZOiS!$G$4:$G$994,ZOiS!$B$4:$B$994,E194),SUMIFS(ZOiS!$H$4:$H$994,ZOiS!$B$4:$B$994,E194)))),"")</f>
        <v/>
      </c>
      <c r="L194" s="150" t="str">
        <f>IF(K194&lt;&gt;"",IF(K194="Wn",SUMIFS(ZOiS!$E$4:$E$994,ZOiS!$B$4:$B$994,I194),IF(K194="Wn-Ma",SUMIFS(ZOiS!$E$4:$E$994,ZOiS!$B$4:$B$994,I194)-SUMIFS(ZOiS!$F$4:$F$994,ZOiS!$B$4:$B$994,I194),IF(K194="Ma-Wn",SUMIFS(ZOiS!$F$4:$F$994,ZOiS!$B$4:$B$994,I194)-SUMIFS(ZOiS!$E$4:$E$994,ZOiS!$B$4:$B$994,I194),SUMIFS(ZOiS!$F$4:$F$994,ZOiS!$B$4:$B$994,I194)))),"")</f>
        <v/>
      </c>
    </row>
    <row r="195" spans="4:12" x14ac:dyDescent="0.2">
      <c r="D195" s="150" t="str">
        <f>IF(C195&lt;&gt;"",IF(C195="Wn",SUMIFS(ZOiS!$G$4:$G$994,ZOiS!$B$4:$B$994,A195),IF(C195="Wn-Ma",SUMIFS(ZOiS!$G$4:$G$994,ZOiS!$B$4:$B$994,A195)-SUMIFS(ZOiS!$H$4:$H$994,ZOiS!$B$4:$B$994,A195),IF(C195="Ma-Wn",SUMIFS(ZOiS!$H$4:$H$994,ZOiS!$B$4:$B$994,A195)-SUMIFS(ZOiS!$G$4:$G$994,ZOiS!$B$4:$B$994,A195),SUMIFS(ZOiS!$H$4:$H$994,ZOiS!$B$4:$B$994,A195)))),"")</f>
        <v/>
      </c>
      <c r="H195" s="150" t="str">
        <f>IF(G195&lt;&gt;"",IF(G195="Wn",SUMIFS(ZOiS!$G$4:$G$994,ZOiS!$B$4:$B$994,E195),IF(G195="Wn-Ma",SUMIFS(ZOiS!$G$4:$G$994,ZOiS!$B$4:$B$994,E195)-SUMIFS(ZOiS!$H$4:$H$994,ZOiS!$B$4:$B$994,E195),IF(G195="Ma-Wn",SUMIFS(ZOiS!$H$4:$H$994,ZOiS!$B$4:$B$994,E195)-SUMIFS(ZOiS!$G$4:$G$994,ZOiS!$B$4:$B$994,E195),SUMIFS(ZOiS!$H$4:$H$994,ZOiS!$B$4:$B$994,E195)))),"")</f>
        <v/>
      </c>
      <c r="L195" s="150" t="str">
        <f>IF(K195&lt;&gt;"",IF(K195="Wn",SUMIFS(ZOiS!$E$4:$E$994,ZOiS!$B$4:$B$994,I195),IF(K195="Wn-Ma",SUMIFS(ZOiS!$E$4:$E$994,ZOiS!$B$4:$B$994,I195)-SUMIFS(ZOiS!$F$4:$F$994,ZOiS!$B$4:$B$994,I195),IF(K195="Ma-Wn",SUMIFS(ZOiS!$F$4:$F$994,ZOiS!$B$4:$B$994,I195)-SUMIFS(ZOiS!$E$4:$E$994,ZOiS!$B$4:$B$994,I195),SUMIFS(ZOiS!$F$4:$F$994,ZOiS!$B$4:$B$994,I195)))),"")</f>
        <v/>
      </c>
    </row>
    <row r="196" spans="4:12" x14ac:dyDescent="0.2">
      <c r="D196" s="150" t="str">
        <f>IF(C196&lt;&gt;"",IF(C196="Wn",SUMIFS(ZOiS!$G$4:$G$994,ZOiS!$B$4:$B$994,A196),IF(C196="Wn-Ma",SUMIFS(ZOiS!$G$4:$G$994,ZOiS!$B$4:$B$994,A196)-SUMIFS(ZOiS!$H$4:$H$994,ZOiS!$B$4:$B$994,A196),IF(C196="Ma-Wn",SUMIFS(ZOiS!$H$4:$H$994,ZOiS!$B$4:$B$994,A196)-SUMIFS(ZOiS!$G$4:$G$994,ZOiS!$B$4:$B$994,A196),SUMIFS(ZOiS!$H$4:$H$994,ZOiS!$B$4:$B$994,A196)))),"")</f>
        <v/>
      </c>
      <c r="H196" s="150" t="str">
        <f>IF(G196&lt;&gt;"",IF(G196="Wn",SUMIFS(ZOiS!$G$4:$G$994,ZOiS!$B$4:$B$994,E196),IF(G196="Wn-Ma",SUMIFS(ZOiS!$G$4:$G$994,ZOiS!$B$4:$B$994,E196)-SUMIFS(ZOiS!$H$4:$H$994,ZOiS!$B$4:$B$994,E196),IF(G196="Ma-Wn",SUMIFS(ZOiS!$H$4:$H$994,ZOiS!$B$4:$B$994,E196)-SUMIFS(ZOiS!$G$4:$G$994,ZOiS!$B$4:$B$994,E196),SUMIFS(ZOiS!$H$4:$H$994,ZOiS!$B$4:$B$994,E196)))),"")</f>
        <v/>
      </c>
      <c r="L196" s="150" t="str">
        <f>IF(K196&lt;&gt;"",IF(K196="Wn",SUMIFS(ZOiS!$E$4:$E$994,ZOiS!$B$4:$B$994,I196),IF(K196="Wn-Ma",SUMIFS(ZOiS!$E$4:$E$994,ZOiS!$B$4:$B$994,I196)-SUMIFS(ZOiS!$F$4:$F$994,ZOiS!$B$4:$B$994,I196),IF(K196="Ma-Wn",SUMIFS(ZOiS!$F$4:$F$994,ZOiS!$B$4:$B$994,I196)-SUMIFS(ZOiS!$E$4:$E$994,ZOiS!$B$4:$B$994,I196),SUMIFS(ZOiS!$F$4:$F$994,ZOiS!$B$4:$B$994,I196)))),"")</f>
        <v/>
      </c>
    </row>
    <row r="197" spans="4:12" x14ac:dyDescent="0.2">
      <c r="D197" s="150" t="str">
        <f>IF(C197&lt;&gt;"",IF(C197="Wn",SUMIFS(ZOiS!$G$4:$G$994,ZOiS!$B$4:$B$994,A197),IF(C197="Wn-Ma",SUMIFS(ZOiS!$G$4:$G$994,ZOiS!$B$4:$B$994,A197)-SUMIFS(ZOiS!$H$4:$H$994,ZOiS!$B$4:$B$994,A197),IF(C197="Ma-Wn",SUMIFS(ZOiS!$H$4:$H$994,ZOiS!$B$4:$B$994,A197)-SUMIFS(ZOiS!$G$4:$G$994,ZOiS!$B$4:$B$994,A197),SUMIFS(ZOiS!$H$4:$H$994,ZOiS!$B$4:$B$994,A197)))),"")</f>
        <v/>
      </c>
      <c r="H197" s="150" t="str">
        <f>IF(G197&lt;&gt;"",IF(G197="Wn",SUMIFS(ZOiS!$G$4:$G$994,ZOiS!$B$4:$B$994,E197),IF(G197="Wn-Ma",SUMIFS(ZOiS!$G$4:$G$994,ZOiS!$B$4:$B$994,E197)-SUMIFS(ZOiS!$H$4:$H$994,ZOiS!$B$4:$B$994,E197),IF(G197="Ma-Wn",SUMIFS(ZOiS!$H$4:$H$994,ZOiS!$B$4:$B$994,E197)-SUMIFS(ZOiS!$G$4:$G$994,ZOiS!$B$4:$B$994,E197),SUMIFS(ZOiS!$H$4:$H$994,ZOiS!$B$4:$B$994,E197)))),"")</f>
        <v/>
      </c>
      <c r="L197" s="150" t="str">
        <f>IF(K197&lt;&gt;"",IF(K197="Wn",SUMIFS(ZOiS!$E$4:$E$994,ZOiS!$B$4:$B$994,I197),IF(K197="Wn-Ma",SUMIFS(ZOiS!$E$4:$E$994,ZOiS!$B$4:$B$994,I197)-SUMIFS(ZOiS!$F$4:$F$994,ZOiS!$B$4:$B$994,I197),IF(K197="Ma-Wn",SUMIFS(ZOiS!$F$4:$F$994,ZOiS!$B$4:$B$994,I197)-SUMIFS(ZOiS!$E$4:$E$994,ZOiS!$B$4:$B$994,I197),SUMIFS(ZOiS!$F$4:$F$994,ZOiS!$B$4:$B$994,I197)))),"")</f>
        <v/>
      </c>
    </row>
    <row r="198" spans="4:12" x14ac:dyDescent="0.2">
      <c r="D198" s="150" t="str">
        <f>IF(C198&lt;&gt;"",IF(C198="Wn",SUMIFS(ZOiS!$G$4:$G$994,ZOiS!$B$4:$B$994,A198),IF(C198="Wn-Ma",SUMIFS(ZOiS!$G$4:$G$994,ZOiS!$B$4:$B$994,A198)-SUMIFS(ZOiS!$H$4:$H$994,ZOiS!$B$4:$B$994,A198),IF(C198="Ma-Wn",SUMIFS(ZOiS!$H$4:$H$994,ZOiS!$B$4:$B$994,A198)-SUMIFS(ZOiS!$G$4:$G$994,ZOiS!$B$4:$B$994,A198),SUMIFS(ZOiS!$H$4:$H$994,ZOiS!$B$4:$B$994,A198)))),"")</f>
        <v/>
      </c>
      <c r="H198" s="150" t="str">
        <f>IF(G198&lt;&gt;"",IF(G198="Wn",SUMIFS(ZOiS!$G$4:$G$994,ZOiS!$B$4:$B$994,E198),IF(G198="Wn-Ma",SUMIFS(ZOiS!$G$4:$G$994,ZOiS!$B$4:$B$994,E198)-SUMIFS(ZOiS!$H$4:$H$994,ZOiS!$B$4:$B$994,E198),IF(G198="Ma-Wn",SUMIFS(ZOiS!$H$4:$H$994,ZOiS!$B$4:$B$994,E198)-SUMIFS(ZOiS!$G$4:$G$994,ZOiS!$B$4:$B$994,E198),SUMIFS(ZOiS!$H$4:$H$994,ZOiS!$B$4:$B$994,E198)))),"")</f>
        <v/>
      </c>
      <c r="L198" s="150" t="str">
        <f>IF(K198&lt;&gt;"",IF(K198="Wn",SUMIFS(ZOiS!$E$4:$E$994,ZOiS!$B$4:$B$994,I198),IF(K198="Wn-Ma",SUMIFS(ZOiS!$E$4:$E$994,ZOiS!$B$4:$B$994,I198)-SUMIFS(ZOiS!$F$4:$F$994,ZOiS!$B$4:$B$994,I198),IF(K198="Ma-Wn",SUMIFS(ZOiS!$F$4:$F$994,ZOiS!$B$4:$B$994,I198)-SUMIFS(ZOiS!$E$4:$E$994,ZOiS!$B$4:$B$994,I198),SUMIFS(ZOiS!$F$4:$F$994,ZOiS!$B$4:$B$994,I198)))),"")</f>
        <v/>
      </c>
    </row>
    <row r="199" spans="4:12" x14ac:dyDescent="0.2">
      <c r="D199" s="150" t="str">
        <f>IF(C199&lt;&gt;"",IF(C199="Wn",SUMIFS(ZOiS!$G$4:$G$994,ZOiS!$B$4:$B$994,A199),IF(C199="Wn-Ma",SUMIFS(ZOiS!$G$4:$G$994,ZOiS!$B$4:$B$994,A199)-SUMIFS(ZOiS!$H$4:$H$994,ZOiS!$B$4:$B$994,A199),IF(C199="Ma-Wn",SUMIFS(ZOiS!$H$4:$H$994,ZOiS!$B$4:$B$994,A199)-SUMIFS(ZOiS!$G$4:$G$994,ZOiS!$B$4:$B$994,A199),SUMIFS(ZOiS!$H$4:$H$994,ZOiS!$B$4:$B$994,A199)))),"")</f>
        <v/>
      </c>
      <c r="H199" s="150" t="str">
        <f>IF(G199&lt;&gt;"",IF(G199="Wn",SUMIFS(ZOiS!$G$4:$G$994,ZOiS!$B$4:$B$994,E199),IF(G199="Wn-Ma",SUMIFS(ZOiS!$G$4:$G$994,ZOiS!$B$4:$B$994,E199)-SUMIFS(ZOiS!$H$4:$H$994,ZOiS!$B$4:$B$994,E199),IF(G199="Ma-Wn",SUMIFS(ZOiS!$H$4:$H$994,ZOiS!$B$4:$B$994,E199)-SUMIFS(ZOiS!$G$4:$G$994,ZOiS!$B$4:$B$994,E199),SUMIFS(ZOiS!$H$4:$H$994,ZOiS!$B$4:$B$994,E199)))),"")</f>
        <v/>
      </c>
      <c r="L199" s="150" t="str">
        <f>IF(K199&lt;&gt;"",IF(K199="Wn",SUMIFS(ZOiS!$E$4:$E$994,ZOiS!$B$4:$B$994,I199),IF(K199="Wn-Ma",SUMIFS(ZOiS!$E$4:$E$994,ZOiS!$B$4:$B$994,I199)-SUMIFS(ZOiS!$F$4:$F$994,ZOiS!$B$4:$B$994,I199),IF(K199="Ma-Wn",SUMIFS(ZOiS!$F$4:$F$994,ZOiS!$B$4:$B$994,I199)-SUMIFS(ZOiS!$E$4:$E$994,ZOiS!$B$4:$B$994,I199),SUMIFS(ZOiS!$F$4:$F$994,ZOiS!$B$4:$B$994,I199)))),"")</f>
        <v/>
      </c>
    </row>
    <row r="200" spans="4:12" x14ac:dyDescent="0.2">
      <c r="D200" s="150" t="str">
        <f>IF(C200&lt;&gt;"",IF(C200="Wn",SUMIFS(ZOiS!$G$4:$G$994,ZOiS!$B$4:$B$994,A200),IF(C200="Wn-Ma",SUMIFS(ZOiS!$G$4:$G$994,ZOiS!$B$4:$B$994,A200)-SUMIFS(ZOiS!$H$4:$H$994,ZOiS!$B$4:$B$994,A200),IF(C200="Ma-Wn",SUMIFS(ZOiS!$H$4:$H$994,ZOiS!$B$4:$B$994,A200)-SUMIFS(ZOiS!$G$4:$G$994,ZOiS!$B$4:$B$994,A200),SUMIFS(ZOiS!$H$4:$H$994,ZOiS!$B$4:$B$994,A200)))),"")</f>
        <v/>
      </c>
      <c r="H200" s="150" t="str">
        <f>IF(G200&lt;&gt;"",IF(G200="Wn",SUMIFS(ZOiS!$G$4:$G$994,ZOiS!$B$4:$B$994,E200),IF(G200="Wn-Ma",SUMIFS(ZOiS!$G$4:$G$994,ZOiS!$B$4:$B$994,E200)-SUMIFS(ZOiS!$H$4:$H$994,ZOiS!$B$4:$B$994,E200),IF(G200="Ma-Wn",SUMIFS(ZOiS!$H$4:$H$994,ZOiS!$B$4:$B$994,E200)-SUMIFS(ZOiS!$G$4:$G$994,ZOiS!$B$4:$B$994,E200),SUMIFS(ZOiS!$H$4:$H$994,ZOiS!$B$4:$B$994,E200)))),"")</f>
        <v/>
      </c>
      <c r="L200" s="150" t="str">
        <f>IF(K200&lt;&gt;"",IF(K200="Wn",SUMIFS(ZOiS!$E$4:$E$994,ZOiS!$B$4:$B$994,I200),IF(K200="Wn-Ma",SUMIFS(ZOiS!$E$4:$E$994,ZOiS!$B$4:$B$994,I200)-SUMIFS(ZOiS!$F$4:$F$994,ZOiS!$B$4:$B$994,I200),IF(K200="Ma-Wn",SUMIFS(ZOiS!$F$4:$F$994,ZOiS!$B$4:$B$994,I200)-SUMIFS(ZOiS!$E$4:$E$994,ZOiS!$B$4:$B$994,I200),SUMIFS(ZOiS!$F$4:$F$994,ZOiS!$B$4:$B$994,I200)))),"")</f>
        <v/>
      </c>
    </row>
    <row r="201" spans="4:12" x14ac:dyDescent="0.2">
      <c r="D201" s="150" t="str">
        <f>IF(C201&lt;&gt;"",IF(C201="Wn",SUMIFS(ZOiS!$G$4:$G$994,ZOiS!$B$4:$B$994,A201),IF(C201="Wn-Ma",SUMIFS(ZOiS!$G$4:$G$994,ZOiS!$B$4:$B$994,A201)-SUMIFS(ZOiS!$H$4:$H$994,ZOiS!$B$4:$B$994,A201),IF(C201="Ma-Wn",SUMIFS(ZOiS!$H$4:$H$994,ZOiS!$B$4:$B$994,A201)-SUMIFS(ZOiS!$G$4:$G$994,ZOiS!$B$4:$B$994,A201),SUMIFS(ZOiS!$H$4:$H$994,ZOiS!$B$4:$B$994,A201)))),"")</f>
        <v/>
      </c>
      <c r="H201" s="150" t="str">
        <f>IF(G201&lt;&gt;"",IF(G201="Wn",SUMIFS(ZOiS!$G$4:$G$994,ZOiS!$B$4:$B$994,E201),IF(G201="Wn-Ma",SUMIFS(ZOiS!$G$4:$G$994,ZOiS!$B$4:$B$994,E201)-SUMIFS(ZOiS!$H$4:$H$994,ZOiS!$B$4:$B$994,E201),IF(G201="Ma-Wn",SUMIFS(ZOiS!$H$4:$H$994,ZOiS!$B$4:$B$994,E201)-SUMIFS(ZOiS!$G$4:$G$994,ZOiS!$B$4:$B$994,E201),SUMIFS(ZOiS!$H$4:$H$994,ZOiS!$B$4:$B$994,E201)))),"")</f>
        <v/>
      </c>
      <c r="L201" s="150" t="str">
        <f>IF(K201&lt;&gt;"",IF(K201="Wn",SUMIFS(ZOiS!$E$4:$E$994,ZOiS!$B$4:$B$994,I201),IF(K201="Wn-Ma",SUMIFS(ZOiS!$E$4:$E$994,ZOiS!$B$4:$B$994,I201)-SUMIFS(ZOiS!$F$4:$F$994,ZOiS!$B$4:$B$994,I201),IF(K201="Ma-Wn",SUMIFS(ZOiS!$F$4:$F$994,ZOiS!$B$4:$B$994,I201)-SUMIFS(ZOiS!$E$4:$E$994,ZOiS!$B$4:$B$994,I201),SUMIFS(ZOiS!$F$4:$F$994,ZOiS!$B$4:$B$994,I201)))),"")</f>
        <v/>
      </c>
    </row>
    <row r="202" spans="4:12" x14ac:dyDescent="0.2">
      <c r="D202" s="150" t="str">
        <f>IF(C202&lt;&gt;"",IF(C202="Wn",SUMIFS(ZOiS!$G$4:$G$994,ZOiS!$B$4:$B$994,A202),IF(C202="Wn-Ma",SUMIFS(ZOiS!$G$4:$G$994,ZOiS!$B$4:$B$994,A202)-SUMIFS(ZOiS!$H$4:$H$994,ZOiS!$B$4:$B$994,A202),IF(C202="Ma-Wn",SUMIFS(ZOiS!$H$4:$H$994,ZOiS!$B$4:$B$994,A202)-SUMIFS(ZOiS!$G$4:$G$994,ZOiS!$B$4:$B$994,A202),SUMIFS(ZOiS!$H$4:$H$994,ZOiS!$B$4:$B$994,A202)))),"")</f>
        <v/>
      </c>
      <c r="H202" s="150" t="str">
        <f>IF(G202&lt;&gt;"",IF(G202="Wn",SUMIFS(ZOiS!$G$4:$G$994,ZOiS!$B$4:$B$994,E202),IF(G202="Wn-Ma",SUMIFS(ZOiS!$G$4:$G$994,ZOiS!$B$4:$B$994,E202)-SUMIFS(ZOiS!$H$4:$H$994,ZOiS!$B$4:$B$994,E202),IF(G202="Ma-Wn",SUMIFS(ZOiS!$H$4:$H$994,ZOiS!$B$4:$B$994,E202)-SUMIFS(ZOiS!$G$4:$G$994,ZOiS!$B$4:$B$994,E202),SUMIFS(ZOiS!$H$4:$H$994,ZOiS!$B$4:$B$994,E202)))),"")</f>
        <v/>
      </c>
      <c r="L202" s="150" t="str">
        <f>IF(K202&lt;&gt;"",IF(K202="Wn",SUMIFS(ZOiS!$E$4:$E$994,ZOiS!$B$4:$B$994,I202),IF(K202="Wn-Ma",SUMIFS(ZOiS!$E$4:$E$994,ZOiS!$B$4:$B$994,I202)-SUMIFS(ZOiS!$F$4:$F$994,ZOiS!$B$4:$B$994,I202),IF(K202="Ma-Wn",SUMIFS(ZOiS!$F$4:$F$994,ZOiS!$B$4:$B$994,I202)-SUMIFS(ZOiS!$E$4:$E$994,ZOiS!$B$4:$B$994,I202),SUMIFS(ZOiS!$F$4:$F$994,ZOiS!$B$4:$B$994,I202)))),"")</f>
        <v/>
      </c>
    </row>
    <row r="203" spans="4:12" x14ac:dyDescent="0.2">
      <c r="D203" s="150" t="str">
        <f>IF(C203&lt;&gt;"",IF(C203="Wn",SUMIFS(ZOiS!$G$4:$G$994,ZOiS!$B$4:$B$994,A203),IF(C203="Wn-Ma",SUMIFS(ZOiS!$G$4:$G$994,ZOiS!$B$4:$B$994,A203)-SUMIFS(ZOiS!$H$4:$H$994,ZOiS!$B$4:$B$994,A203),IF(C203="Ma-Wn",SUMIFS(ZOiS!$H$4:$H$994,ZOiS!$B$4:$B$994,A203)-SUMIFS(ZOiS!$G$4:$G$994,ZOiS!$B$4:$B$994,A203),SUMIFS(ZOiS!$H$4:$H$994,ZOiS!$B$4:$B$994,A203)))),"")</f>
        <v/>
      </c>
      <c r="H203" s="150" t="str">
        <f>IF(G203&lt;&gt;"",IF(G203="Wn",SUMIFS(ZOiS!$G$4:$G$994,ZOiS!$B$4:$B$994,E203),IF(G203="Wn-Ma",SUMIFS(ZOiS!$G$4:$G$994,ZOiS!$B$4:$B$994,E203)-SUMIFS(ZOiS!$H$4:$H$994,ZOiS!$B$4:$B$994,E203),IF(G203="Ma-Wn",SUMIFS(ZOiS!$H$4:$H$994,ZOiS!$B$4:$B$994,E203)-SUMIFS(ZOiS!$G$4:$G$994,ZOiS!$B$4:$B$994,E203),SUMIFS(ZOiS!$H$4:$H$994,ZOiS!$B$4:$B$994,E203)))),"")</f>
        <v/>
      </c>
      <c r="L203" s="150" t="str">
        <f>IF(K203&lt;&gt;"",IF(K203="Wn",SUMIFS(ZOiS!$E$4:$E$994,ZOiS!$B$4:$B$994,I203),IF(K203="Wn-Ma",SUMIFS(ZOiS!$E$4:$E$994,ZOiS!$B$4:$B$994,I203)-SUMIFS(ZOiS!$F$4:$F$994,ZOiS!$B$4:$B$994,I203),IF(K203="Ma-Wn",SUMIFS(ZOiS!$F$4:$F$994,ZOiS!$B$4:$B$994,I203)-SUMIFS(ZOiS!$E$4:$E$994,ZOiS!$B$4:$B$994,I203),SUMIFS(ZOiS!$F$4:$F$994,ZOiS!$B$4:$B$994,I203)))),"")</f>
        <v/>
      </c>
    </row>
    <row r="204" spans="4:12" x14ac:dyDescent="0.2">
      <c r="D204" s="150" t="str">
        <f>IF(C204&lt;&gt;"",IF(C204="Wn",SUMIFS(ZOiS!$G$4:$G$994,ZOiS!$B$4:$B$994,A204),IF(C204="Wn-Ma",SUMIFS(ZOiS!$G$4:$G$994,ZOiS!$B$4:$B$994,A204)-SUMIFS(ZOiS!$H$4:$H$994,ZOiS!$B$4:$B$994,A204),IF(C204="Ma-Wn",SUMIFS(ZOiS!$H$4:$H$994,ZOiS!$B$4:$B$994,A204)-SUMIFS(ZOiS!$G$4:$G$994,ZOiS!$B$4:$B$994,A204),SUMIFS(ZOiS!$H$4:$H$994,ZOiS!$B$4:$B$994,A204)))),"")</f>
        <v/>
      </c>
      <c r="H204" s="150" t="str">
        <f>IF(G204&lt;&gt;"",IF(G204="Wn",SUMIFS(ZOiS!$G$4:$G$994,ZOiS!$B$4:$B$994,E204),IF(G204="Wn-Ma",SUMIFS(ZOiS!$G$4:$G$994,ZOiS!$B$4:$B$994,E204)-SUMIFS(ZOiS!$H$4:$H$994,ZOiS!$B$4:$B$994,E204),IF(G204="Ma-Wn",SUMIFS(ZOiS!$H$4:$H$994,ZOiS!$B$4:$B$994,E204)-SUMIFS(ZOiS!$G$4:$G$994,ZOiS!$B$4:$B$994,E204),SUMIFS(ZOiS!$H$4:$H$994,ZOiS!$B$4:$B$994,E204)))),"")</f>
        <v/>
      </c>
      <c r="L204" s="150" t="str">
        <f>IF(K204&lt;&gt;"",IF(K204="Wn",SUMIFS(ZOiS!$E$4:$E$994,ZOiS!$B$4:$B$994,I204),IF(K204="Wn-Ma",SUMIFS(ZOiS!$E$4:$E$994,ZOiS!$B$4:$B$994,I204)-SUMIFS(ZOiS!$F$4:$F$994,ZOiS!$B$4:$B$994,I204),IF(K204="Ma-Wn",SUMIFS(ZOiS!$F$4:$F$994,ZOiS!$B$4:$B$994,I204)-SUMIFS(ZOiS!$E$4:$E$994,ZOiS!$B$4:$B$994,I204),SUMIFS(ZOiS!$F$4:$F$994,ZOiS!$B$4:$B$994,I204)))),"")</f>
        <v/>
      </c>
    </row>
    <row r="205" spans="4:12" x14ac:dyDescent="0.2">
      <c r="D205" s="150" t="str">
        <f>IF(C205&lt;&gt;"",IF(C205="Wn",SUMIFS(ZOiS!$G$4:$G$994,ZOiS!$B$4:$B$994,A205),IF(C205="Wn-Ma",SUMIFS(ZOiS!$G$4:$G$994,ZOiS!$B$4:$B$994,A205)-SUMIFS(ZOiS!$H$4:$H$994,ZOiS!$B$4:$B$994,A205),IF(C205="Ma-Wn",SUMIFS(ZOiS!$H$4:$H$994,ZOiS!$B$4:$B$994,A205)-SUMIFS(ZOiS!$G$4:$G$994,ZOiS!$B$4:$B$994,A205),SUMIFS(ZOiS!$H$4:$H$994,ZOiS!$B$4:$B$994,A205)))),"")</f>
        <v/>
      </c>
      <c r="H205" s="150" t="str">
        <f>IF(G205&lt;&gt;"",IF(G205="Wn",SUMIFS(ZOiS!$G$4:$G$994,ZOiS!$B$4:$B$994,E205),IF(G205="Wn-Ma",SUMIFS(ZOiS!$G$4:$G$994,ZOiS!$B$4:$B$994,E205)-SUMIFS(ZOiS!$H$4:$H$994,ZOiS!$B$4:$B$994,E205),IF(G205="Ma-Wn",SUMIFS(ZOiS!$H$4:$H$994,ZOiS!$B$4:$B$994,E205)-SUMIFS(ZOiS!$G$4:$G$994,ZOiS!$B$4:$B$994,E205),SUMIFS(ZOiS!$H$4:$H$994,ZOiS!$B$4:$B$994,E205)))),"")</f>
        <v/>
      </c>
      <c r="L205" s="150" t="str">
        <f>IF(K205&lt;&gt;"",IF(K205="Wn",SUMIFS(ZOiS!$E$4:$E$994,ZOiS!$B$4:$B$994,I205),IF(K205="Wn-Ma",SUMIFS(ZOiS!$E$4:$E$994,ZOiS!$B$4:$B$994,I205)-SUMIFS(ZOiS!$F$4:$F$994,ZOiS!$B$4:$B$994,I205),IF(K205="Ma-Wn",SUMIFS(ZOiS!$F$4:$F$994,ZOiS!$B$4:$B$994,I205)-SUMIFS(ZOiS!$E$4:$E$994,ZOiS!$B$4:$B$994,I205),SUMIFS(ZOiS!$F$4:$F$994,ZOiS!$B$4:$B$994,I205)))),"")</f>
        <v/>
      </c>
    </row>
    <row r="206" spans="4:12" x14ac:dyDescent="0.2">
      <c r="D206" s="150" t="str">
        <f>IF(C206&lt;&gt;"",IF(C206="Wn",SUMIFS(ZOiS!$G$4:$G$994,ZOiS!$B$4:$B$994,A206),IF(C206="Wn-Ma",SUMIFS(ZOiS!$G$4:$G$994,ZOiS!$B$4:$B$994,A206)-SUMIFS(ZOiS!$H$4:$H$994,ZOiS!$B$4:$B$994,A206),IF(C206="Ma-Wn",SUMIFS(ZOiS!$H$4:$H$994,ZOiS!$B$4:$B$994,A206)-SUMIFS(ZOiS!$G$4:$G$994,ZOiS!$B$4:$B$994,A206),SUMIFS(ZOiS!$H$4:$H$994,ZOiS!$B$4:$B$994,A206)))),"")</f>
        <v/>
      </c>
      <c r="H206" s="150" t="str">
        <f>IF(G206&lt;&gt;"",IF(G206="Wn",SUMIFS(ZOiS!$G$4:$G$994,ZOiS!$B$4:$B$994,E206),IF(G206="Wn-Ma",SUMIFS(ZOiS!$G$4:$G$994,ZOiS!$B$4:$B$994,E206)-SUMIFS(ZOiS!$H$4:$H$994,ZOiS!$B$4:$B$994,E206),IF(G206="Ma-Wn",SUMIFS(ZOiS!$H$4:$H$994,ZOiS!$B$4:$B$994,E206)-SUMIFS(ZOiS!$G$4:$G$994,ZOiS!$B$4:$B$994,E206),SUMIFS(ZOiS!$H$4:$H$994,ZOiS!$B$4:$B$994,E206)))),"")</f>
        <v/>
      </c>
      <c r="L206" s="150" t="str">
        <f>IF(K206&lt;&gt;"",IF(K206="Wn",SUMIFS(ZOiS!$E$4:$E$994,ZOiS!$B$4:$B$994,I206),IF(K206="Wn-Ma",SUMIFS(ZOiS!$E$4:$E$994,ZOiS!$B$4:$B$994,I206)-SUMIFS(ZOiS!$F$4:$F$994,ZOiS!$B$4:$B$994,I206),IF(K206="Ma-Wn",SUMIFS(ZOiS!$F$4:$F$994,ZOiS!$B$4:$B$994,I206)-SUMIFS(ZOiS!$E$4:$E$994,ZOiS!$B$4:$B$994,I206),SUMIFS(ZOiS!$F$4:$F$994,ZOiS!$B$4:$B$994,I206)))),"")</f>
        <v/>
      </c>
    </row>
    <row r="207" spans="4:12" x14ac:dyDescent="0.2">
      <c r="D207" s="150" t="str">
        <f>IF(C207&lt;&gt;"",IF(C207="Wn",SUMIFS(ZOiS!$G$4:$G$994,ZOiS!$B$4:$B$994,A207),IF(C207="Wn-Ma",SUMIFS(ZOiS!$G$4:$G$994,ZOiS!$B$4:$B$994,A207)-SUMIFS(ZOiS!$H$4:$H$994,ZOiS!$B$4:$B$994,A207),IF(C207="Ma-Wn",SUMIFS(ZOiS!$H$4:$H$994,ZOiS!$B$4:$B$994,A207)-SUMIFS(ZOiS!$G$4:$G$994,ZOiS!$B$4:$B$994,A207),SUMIFS(ZOiS!$H$4:$H$994,ZOiS!$B$4:$B$994,A207)))),"")</f>
        <v/>
      </c>
      <c r="H207" s="150" t="str">
        <f>IF(G207&lt;&gt;"",IF(G207="Wn",SUMIFS(ZOiS!$G$4:$G$994,ZOiS!$B$4:$B$994,E207),IF(G207="Wn-Ma",SUMIFS(ZOiS!$G$4:$G$994,ZOiS!$B$4:$B$994,E207)-SUMIFS(ZOiS!$H$4:$H$994,ZOiS!$B$4:$B$994,E207),IF(G207="Ma-Wn",SUMIFS(ZOiS!$H$4:$H$994,ZOiS!$B$4:$B$994,E207)-SUMIFS(ZOiS!$G$4:$G$994,ZOiS!$B$4:$B$994,E207),SUMIFS(ZOiS!$H$4:$H$994,ZOiS!$B$4:$B$994,E207)))),"")</f>
        <v/>
      </c>
      <c r="L207" s="150" t="str">
        <f>IF(K207&lt;&gt;"",IF(K207="Wn",SUMIFS(ZOiS!$E$4:$E$994,ZOiS!$B$4:$B$994,I207),IF(K207="Wn-Ma",SUMIFS(ZOiS!$E$4:$E$994,ZOiS!$B$4:$B$994,I207)-SUMIFS(ZOiS!$F$4:$F$994,ZOiS!$B$4:$B$994,I207),IF(K207="Ma-Wn",SUMIFS(ZOiS!$F$4:$F$994,ZOiS!$B$4:$B$994,I207)-SUMIFS(ZOiS!$E$4:$E$994,ZOiS!$B$4:$B$994,I207),SUMIFS(ZOiS!$F$4:$F$994,ZOiS!$B$4:$B$994,I207)))),"")</f>
        <v/>
      </c>
    </row>
    <row r="208" spans="4:12" x14ac:dyDescent="0.2">
      <c r="D208" s="150" t="str">
        <f>IF(C208&lt;&gt;"",IF(C208="Wn",SUMIFS(ZOiS!$G$4:$G$994,ZOiS!$B$4:$B$994,A208),IF(C208="Wn-Ma",SUMIFS(ZOiS!$G$4:$G$994,ZOiS!$B$4:$B$994,A208)-SUMIFS(ZOiS!$H$4:$H$994,ZOiS!$B$4:$B$994,A208),IF(C208="Ma-Wn",SUMIFS(ZOiS!$H$4:$H$994,ZOiS!$B$4:$B$994,A208)-SUMIFS(ZOiS!$G$4:$G$994,ZOiS!$B$4:$B$994,A208),SUMIFS(ZOiS!$H$4:$H$994,ZOiS!$B$4:$B$994,A208)))),"")</f>
        <v/>
      </c>
      <c r="H208" s="150" t="str">
        <f>IF(G208&lt;&gt;"",IF(G208="Wn",SUMIFS(ZOiS!$G$4:$G$994,ZOiS!$B$4:$B$994,E208),IF(G208="Wn-Ma",SUMIFS(ZOiS!$G$4:$G$994,ZOiS!$B$4:$B$994,E208)-SUMIFS(ZOiS!$H$4:$H$994,ZOiS!$B$4:$B$994,E208),IF(G208="Ma-Wn",SUMIFS(ZOiS!$H$4:$H$994,ZOiS!$B$4:$B$994,E208)-SUMIFS(ZOiS!$G$4:$G$994,ZOiS!$B$4:$B$994,E208),SUMIFS(ZOiS!$H$4:$H$994,ZOiS!$B$4:$B$994,E208)))),"")</f>
        <v/>
      </c>
      <c r="L208" s="150" t="str">
        <f>IF(K208&lt;&gt;"",IF(K208="Wn",SUMIFS(ZOiS!$E$4:$E$994,ZOiS!$B$4:$B$994,I208),IF(K208="Wn-Ma",SUMIFS(ZOiS!$E$4:$E$994,ZOiS!$B$4:$B$994,I208)-SUMIFS(ZOiS!$F$4:$F$994,ZOiS!$B$4:$B$994,I208),IF(K208="Ma-Wn",SUMIFS(ZOiS!$F$4:$F$994,ZOiS!$B$4:$B$994,I208)-SUMIFS(ZOiS!$E$4:$E$994,ZOiS!$B$4:$B$994,I208),SUMIFS(ZOiS!$F$4:$F$994,ZOiS!$B$4:$B$994,I208)))),"")</f>
        <v/>
      </c>
    </row>
    <row r="209" spans="4:12" x14ac:dyDescent="0.2">
      <c r="D209" s="150" t="str">
        <f>IF(C209&lt;&gt;"",IF(C209="Wn",SUMIFS(ZOiS!$G$4:$G$994,ZOiS!$B$4:$B$994,A209),IF(C209="Wn-Ma",SUMIFS(ZOiS!$G$4:$G$994,ZOiS!$B$4:$B$994,A209)-SUMIFS(ZOiS!$H$4:$H$994,ZOiS!$B$4:$B$994,A209),IF(C209="Ma-Wn",SUMIFS(ZOiS!$H$4:$H$994,ZOiS!$B$4:$B$994,A209)-SUMIFS(ZOiS!$G$4:$G$994,ZOiS!$B$4:$B$994,A209),SUMIFS(ZOiS!$H$4:$H$994,ZOiS!$B$4:$B$994,A209)))),"")</f>
        <v/>
      </c>
      <c r="H209" s="150" t="str">
        <f>IF(G209&lt;&gt;"",IF(G209="Wn",SUMIFS(ZOiS!$G$4:$G$994,ZOiS!$B$4:$B$994,E209),IF(G209="Wn-Ma",SUMIFS(ZOiS!$G$4:$G$994,ZOiS!$B$4:$B$994,E209)-SUMIFS(ZOiS!$H$4:$H$994,ZOiS!$B$4:$B$994,E209),IF(G209="Ma-Wn",SUMIFS(ZOiS!$H$4:$H$994,ZOiS!$B$4:$B$994,E209)-SUMIFS(ZOiS!$G$4:$G$994,ZOiS!$B$4:$B$994,E209),SUMIFS(ZOiS!$H$4:$H$994,ZOiS!$B$4:$B$994,E209)))),"")</f>
        <v/>
      </c>
      <c r="L209" s="150" t="str">
        <f>IF(K209&lt;&gt;"",IF(K209="Wn",SUMIFS(ZOiS!$E$4:$E$994,ZOiS!$B$4:$B$994,I209),IF(K209="Wn-Ma",SUMIFS(ZOiS!$E$4:$E$994,ZOiS!$B$4:$B$994,I209)-SUMIFS(ZOiS!$F$4:$F$994,ZOiS!$B$4:$B$994,I209),IF(K209="Ma-Wn",SUMIFS(ZOiS!$F$4:$F$994,ZOiS!$B$4:$B$994,I209)-SUMIFS(ZOiS!$E$4:$E$994,ZOiS!$B$4:$B$994,I209),SUMIFS(ZOiS!$F$4:$F$994,ZOiS!$B$4:$B$994,I209)))),"")</f>
        <v/>
      </c>
    </row>
    <row r="210" spans="4:12" x14ac:dyDescent="0.2">
      <c r="D210" s="150" t="str">
        <f>IF(C210&lt;&gt;"",IF(C210="Wn",SUMIFS(ZOiS!$G$4:$G$994,ZOiS!$B$4:$B$994,A210),IF(C210="Wn-Ma",SUMIFS(ZOiS!$G$4:$G$994,ZOiS!$B$4:$B$994,A210)-SUMIFS(ZOiS!$H$4:$H$994,ZOiS!$B$4:$B$994,A210),IF(C210="Ma-Wn",SUMIFS(ZOiS!$H$4:$H$994,ZOiS!$B$4:$B$994,A210)-SUMIFS(ZOiS!$G$4:$G$994,ZOiS!$B$4:$B$994,A210),SUMIFS(ZOiS!$H$4:$H$994,ZOiS!$B$4:$B$994,A210)))),"")</f>
        <v/>
      </c>
      <c r="H210" s="150" t="str">
        <f>IF(G210&lt;&gt;"",IF(G210="Wn",SUMIFS(ZOiS!$G$4:$G$994,ZOiS!$B$4:$B$994,E210),IF(G210="Wn-Ma",SUMIFS(ZOiS!$G$4:$G$994,ZOiS!$B$4:$B$994,E210)-SUMIFS(ZOiS!$H$4:$H$994,ZOiS!$B$4:$B$994,E210),IF(G210="Ma-Wn",SUMIFS(ZOiS!$H$4:$H$994,ZOiS!$B$4:$B$994,E210)-SUMIFS(ZOiS!$G$4:$G$994,ZOiS!$B$4:$B$994,E210),SUMIFS(ZOiS!$H$4:$H$994,ZOiS!$B$4:$B$994,E210)))),"")</f>
        <v/>
      </c>
      <c r="L210" s="150" t="str">
        <f>IF(K210&lt;&gt;"",IF(K210="Wn",SUMIFS(ZOiS!$E$4:$E$994,ZOiS!$B$4:$B$994,I210),IF(K210="Wn-Ma",SUMIFS(ZOiS!$E$4:$E$994,ZOiS!$B$4:$B$994,I210)-SUMIFS(ZOiS!$F$4:$F$994,ZOiS!$B$4:$B$994,I210),IF(K210="Ma-Wn",SUMIFS(ZOiS!$F$4:$F$994,ZOiS!$B$4:$B$994,I210)-SUMIFS(ZOiS!$E$4:$E$994,ZOiS!$B$4:$B$994,I210),SUMIFS(ZOiS!$F$4:$F$994,ZOiS!$B$4:$B$994,I210)))),"")</f>
        <v/>
      </c>
    </row>
    <row r="211" spans="4:12" x14ac:dyDescent="0.2">
      <c r="D211" s="150" t="str">
        <f>IF(C211&lt;&gt;"",IF(C211="Wn",SUMIFS(ZOiS!$G$4:$G$994,ZOiS!$B$4:$B$994,A211),IF(C211="Wn-Ma",SUMIFS(ZOiS!$G$4:$G$994,ZOiS!$B$4:$B$994,A211)-SUMIFS(ZOiS!$H$4:$H$994,ZOiS!$B$4:$B$994,A211),IF(C211="Ma-Wn",SUMIFS(ZOiS!$H$4:$H$994,ZOiS!$B$4:$B$994,A211)-SUMIFS(ZOiS!$G$4:$G$994,ZOiS!$B$4:$B$994,A211),SUMIFS(ZOiS!$H$4:$H$994,ZOiS!$B$4:$B$994,A211)))),"")</f>
        <v/>
      </c>
      <c r="H211" s="150" t="str">
        <f>IF(G211&lt;&gt;"",IF(G211="Wn",SUMIFS(ZOiS!$G$4:$G$994,ZOiS!$B$4:$B$994,E211),IF(G211="Wn-Ma",SUMIFS(ZOiS!$G$4:$G$994,ZOiS!$B$4:$B$994,E211)-SUMIFS(ZOiS!$H$4:$H$994,ZOiS!$B$4:$B$994,E211),IF(G211="Ma-Wn",SUMIFS(ZOiS!$H$4:$H$994,ZOiS!$B$4:$B$994,E211)-SUMIFS(ZOiS!$G$4:$G$994,ZOiS!$B$4:$B$994,E211),SUMIFS(ZOiS!$H$4:$H$994,ZOiS!$B$4:$B$994,E211)))),"")</f>
        <v/>
      </c>
      <c r="L211" s="150" t="str">
        <f>IF(K211&lt;&gt;"",IF(K211="Wn",SUMIFS(ZOiS!$E$4:$E$994,ZOiS!$B$4:$B$994,I211),IF(K211="Wn-Ma",SUMIFS(ZOiS!$E$4:$E$994,ZOiS!$B$4:$B$994,I211)-SUMIFS(ZOiS!$F$4:$F$994,ZOiS!$B$4:$B$994,I211),IF(K211="Ma-Wn",SUMIFS(ZOiS!$F$4:$F$994,ZOiS!$B$4:$B$994,I211)-SUMIFS(ZOiS!$E$4:$E$994,ZOiS!$B$4:$B$994,I211),SUMIFS(ZOiS!$F$4:$F$994,ZOiS!$B$4:$B$994,I211)))),"")</f>
        <v/>
      </c>
    </row>
    <row r="212" spans="4:12" x14ac:dyDescent="0.2">
      <c r="D212" s="150" t="str">
        <f>IF(C212&lt;&gt;"",IF(C212="Wn",SUMIFS(ZOiS!$G$4:$G$994,ZOiS!$B$4:$B$994,A212),IF(C212="Wn-Ma",SUMIFS(ZOiS!$G$4:$G$994,ZOiS!$B$4:$B$994,A212)-SUMIFS(ZOiS!$H$4:$H$994,ZOiS!$B$4:$B$994,A212),IF(C212="Ma-Wn",SUMIFS(ZOiS!$H$4:$H$994,ZOiS!$B$4:$B$994,A212)-SUMIFS(ZOiS!$G$4:$G$994,ZOiS!$B$4:$B$994,A212),SUMIFS(ZOiS!$H$4:$H$994,ZOiS!$B$4:$B$994,A212)))),"")</f>
        <v/>
      </c>
      <c r="H212" s="150" t="str">
        <f>IF(G212&lt;&gt;"",IF(G212="Wn",SUMIFS(ZOiS!$G$4:$G$994,ZOiS!$B$4:$B$994,E212),IF(G212="Wn-Ma",SUMIFS(ZOiS!$G$4:$G$994,ZOiS!$B$4:$B$994,E212)-SUMIFS(ZOiS!$H$4:$H$994,ZOiS!$B$4:$B$994,E212),IF(G212="Ma-Wn",SUMIFS(ZOiS!$H$4:$H$994,ZOiS!$B$4:$B$994,E212)-SUMIFS(ZOiS!$G$4:$G$994,ZOiS!$B$4:$B$994,E212),SUMIFS(ZOiS!$H$4:$H$994,ZOiS!$B$4:$B$994,E212)))),"")</f>
        <v/>
      </c>
      <c r="L212" s="150" t="str">
        <f>IF(K212&lt;&gt;"",IF(K212="Wn",SUMIFS(ZOiS!$E$4:$E$994,ZOiS!$B$4:$B$994,I212),IF(K212="Wn-Ma",SUMIFS(ZOiS!$E$4:$E$994,ZOiS!$B$4:$B$994,I212)-SUMIFS(ZOiS!$F$4:$F$994,ZOiS!$B$4:$B$994,I212),IF(K212="Ma-Wn",SUMIFS(ZOiS!$F$4:$F$994,ZOiS!$B$4:$B$994,I212)-SUMIFS(ZOiS!$E$4:$E$994,ZOiS!$B$4:$B$994,I212),SUMIFS(ZOiS!$F$4:$F$994,ZOiS!$B$4:$B$994,I212)))),"")</f>
        <v/>
      </c>
    </row>
    <row r="213" spans="4:12" x14ac:dyDescent="0.2">
      <c r="D213" s="150" t="str">
        <f>IF(C213&lt;&gt;"",IF(C213="Wn",SUMIFS(ZOiS!$G$4:$G$994,ZOiS!$B$4:$B$994,A213),IF(C213="Wn-Ma",SUMIFS(ZOiS!$G$4:$G$994,ZOiS!$B$4:$B$994,A213)-SUMIFS(ZOiS!$H$4:$H$994,ZOiS!$B$4:$B$994,A213),IF(C213="Ma-Wn",SUMIFS(ZOiS!$H$4:$H$994,ZOiS!$B$4:$B$994,A213)-SUMIFS(ZOiS!$G$4:$G$994,ZOiS!$B$4:$B$994,A213),SUMIFS(ZOiS!$H$4:$H$994,ZOiS!$B$4:$B$994,A213)))),"")</f>
        <v/>
      </c>
      <c r="H213" s="150" t="str">
        <f>IF(G213&lt;&gt;"",IF(G213="Wn",SUMIFS(ZOiS!$G$4:$G$994,ZOiS!$B$4:$B$994,E213),IF(G213="Wn-Ma",SUMIFS(ZOiS!$G$4:$G$994,ZOiS!$B$4:$B$994,E213)-SUMIFS(ZOiS!$H$4:$H$994,ZOiS!$B$4:$B$994,E213),IF(G213="Ma-Wn",SUMIFS(ZOiS!$H$4:$H$994,ZOiS!$B$4:$B$994,E213)-SUMIFS(ZOiS!$G$4:$G$994,ZOiS!$B$4:$B$994,E213),SUMIFS(ZOiS!$H$4:$H$994,ZOiS!$B$4:$B$994,E213)))),"")</f>
        <v/>
      </c>
      <c r="L213" s="150" t="str">
        <f>IF(K213&lt;&gt;"",IF(K213="Wn",SUMIFS(ZOiS!$E$4:$E$994,ZOiS!$B$4:$B$994,I213),IF(K213="Wn-Ma",SUMIFS(ZOiS!$E$4:$E$994,ZOiS!$B$4:$B$994,I213)-SUMIFS(ZOiS!$F$4:$F$994,ZOiS!$B$4:$B$994,I213),IF(K213="Ma-Wn",SUMIFS(ZOiS!$F$4:$F$994,ZOiS!$B$4:$B$994,I213)-SUMIFS(ZOiS!$E$4:$E$994,ZOiS!$B$4:$B$994,I213),SUMIFS(ZOiS!$F$4:$F$994,ZOiS!$B$4:$B$994,I213)))),"")</f>
        <v/>
      </c>
    </row>
    <row r="214" spans="4:12" x14ac:dyDescent="0.2">
      <c r="D214" s="150" t="str">
        <f>IF(C214&lt;&gt;"",IF(C214="Wn",SUMIFS(ZOiS!$G$4:$G$994,ZOiS!$B$4:$B$994,A214),IF(C214="Wn-Ma",SUMIFS(ZOiS!$G$4:$G$994,ZOiS!$B$4:$B$994,A214)-SUMIFS(ZOiS!$H$4:$H$994,ZOiS!$B$4:$B$994,A214),IF(C214="Ma-Wn",SUMIFS(ZOiS!$H$4:$H$994,ZOiS!$B$4:$B$994,A214)-SUMIFS(ZOiS!$G$4:$G$994,ZOiS!$B$4:$B$994,A214),SUMIFS(ZOiS!$H$4:$H$994,ZOiS!$B$4:$B$994,A214)))),"")</f>
        <v/>
      </c>
      <c r="H214" s="150" t="str">
        <f>IF(G214&lt;&gt;"",IF(G214="Wn",SUMIFS(ZOiS!$G$4:$G$994,ZOiS!$B$4:$B$994,E214),IF(G214="Wn-Ma",SUMIFS(ZOiS!$G$4:$G$994,ZOiS!$B$4:$B$994,E214)-SUMIFS(ZOiS!$H$4:$H$994,ZOiS!$B$4:$B$994,E214),IF(G214="Ma-Wn",SUMIFS(ZOiS!$H$4:$H$994,ZOiS!$B$4:$B$994,E214)-SUMIFS(ZOiS!$G$4:$G$994,ZOiS!$B$4:$B$994,E214),SUMIFS(ZOiS!$H$4:$H$994,ZOiS!$B$4:$B$994,E214)))),"")</f>
        <v/>
      </c>
      <c r="L214" s="150" t="str">
        <f>IF(K214&lt;&gt;"",IF(K214="Wn",SUMIFS(ZOiS!$E$4:$E$994,ZOiS!$B$4:$B$994,I214),IF(K214="Wn-Ma",SUMIFS(ZOiS!$E$4:$E$994,ZOiS!$B$4:$B$994,I214)-SUMIFS(ZOiS!$F$4:$F$994,ZOiS!$B$4:$B$994,I214),IF(K214="Ma-Wn",SUMIFS(ZOiS!$F$4:$F$994,ZOiS!$B$4:$B$994,I214)-SUMIFS(ZOiS!$E$4:$E$994,ZOiS!$B$4:$B$994,I214),SUMIFS(ZOiS!$F$4:$F$994,ZOiS!$B$4:$B$994,I214)))),"")</f>
        <v/>
      </c>
    </row>
    <row r="215" spans="4:12" x14ac:dyDescent="0.2">
      <c r="D215" s="150" t="str">
        <f>IF(C215&lt;&gt;"",IF(C215="Wn",SUMIFS(ZOiS!$G$4:$G$994,ZOiS!$B$4:$B$994,A215),IF(C215="Wn-Ma",SUMIFS(ZOiS!$G$4:$G$994,ZOiS!$B$4:$B$994,A215)-SUMIFS(ZOiS!$H$4:$H$994,ZOiS!$B$4:$B$994,A215),IF(C215="Ma-Wn",SUMIFS(ZOiS!$H$4:$H$994,ZOiS!$B$4:$B$994,A215)-SUMIFS(ZOiS!$G$4:$G$994,ZOiS!$B$4:$B$994,A215),SUMIFS(ZOiS!$H$4:$H$994,ZOiS!$B$4:$B$994,A215)))),"")</f>
        <v/>
      </c>
      <c r="H215" s="150" t="str">
        <f>IF(G215&lt;&gt;"",IF(G215="Wn",SUMIFS(ZOiS!$G$4:$G$994,ZOiS!$B$4:$B$994,E215),IF(G215="Wn-Ma",SUMIFS(ZOiS!$G$4:$G$994,ZOiS!$B$4:$B$994,E215)-SUMIFS(ZOiS!$H$4:$H$994,ZOiS!$B$4:$B$994,E215),IF(G215="Ma-Wn",SUMIFS(ZOiS!$H$4:$H$994,ZOiS!$B$4:$B$994,E215)-SUMIFS(ZOiS!$G$4:$G$994,ZOiS!$B$4:$B$994,E215),SUMIFS(ZOiS!$H$4:$H$994,ZOiS!$B$4:$B$994,E215)))),"")</f>
        <v/>
      </c>
      <c r="L215" s="150" t="str">
        <f>IF(K215&lt;&gt;"",IF(K215="Wn",SUMIFS(ZOiS!$E$4:$E$994,ZOiS!$B$4:$B$994,I215),IF(K215="Wn-Ma",SUMIFS(ZOiS!$E$4:$E$994,ZOiS!$B$4:$B$994,I215)-SUMIFS(ZOiS!$F$4:$F$994,ZOiS!$B$4:$B$994,I215),IF(K215="Ma-Wn",SUMIFS(ZOiS!$F$4:$F$994,ZOiS!$B$4:$B$994,I215)-SUMIFS(ZOiS!$E$4:$E$994,ZOiS!$B$4:$B$994,I215),SUMIFS(ZOiS!$F$4:$F$994,ZOiS!$B$4:$B$994,I215)))),"")</f>
        <v/>
      </c>
    </row>
    <row r="216" spans="4:12" x14ac:dyDescent="0.2">
      <c r="D216" s="150" t="str">
        <f>IF(C216&lt;&gt;"",IF(C216="Wn",SUMIFS(ZOiS!$G$4:$G$994,ZOiS!$B$4:$B$994,A216),IF(C216="Wn-Ma",SUMIFS(ZOiS!$G$4:$G$994,ZOiS!$B$4:$B$994,A216)-SUMIFS(ZOiS!$H$4:$H$994,ZOiS!$B$4:$B$994,A216),IF(C216="Ma-Wn",SUMIFS(ZOiS!$H$4:$H$994,ZOiS!$B$4:$B$994,A216)-SUMIFS(ZOiS!$G$4:$G$994,ZOiS!$B$4:$B$994,A216),SUMIFS(ZOiS!$H$4:$H$994,ZOiS!$B$4:$B$994,A216)))),"")</f>
        <v/>
      </c>
      <c r="H216" s="150" t="str">
        <f>IF(G216&lt;&gt;"",IF(G216="Wn",SUMIFS(ZOiS!$G$4:$G$994,ZOiS!$B$4:$B$994,E216),IF(G216="Wn-Ma",SUMIFS(ZOiS!$G$4:$G$994,ZOiS!$B$4:$B$994,E216)-SUMIFS(ZOiS!$H$4:$H$994,ZOiS!$B$4:$B$994,E216),IF(G216="Ma-Wn",SUMIFS(ZOiS!$H$4:$H$994,ZOiS!$B$4:$B$994,E216)-SUMIFS(ZOiS!$G$4:$G$994,ZOiS!$B$4:$B$994,E216),SUMIFS(ZOiS!$H$4:$H$994,ZOiS!$B$4:$B$994,E216)))),"")</f>
        <v/>
      </c>
      <c r="L216" s="150" t="str">
        <f>IF(K216&lt;&gt;"",IF(K216="Wn",SUMIFS(ZOiS!$E$4:$E$994,ZOiS!$B$4:$B$994,I216),IF(K216="Wn-Ma",SUMIFS(ZOiS!$E$4:$E$994,ZOiS!$B$4:$B$994,I216)-SUMIFS(ZOiS!$F$4:$F$994,ZOiS!$B$4:$B$994,I216),IF(K216="Ma-Wn",SUMIFS(ZOiS!$F$4:$F$994,ZOiS!$B$4:$B$994,I216)-SUMIFS(ZOiS!$E$4:$E$994,ZOiS!$B$4:$B$994,I216),SUMIFS(ZOiS!$F$4:$F$994,ZOiS!$B$4:$B$994,I216)))),"")</f>
        <v/>
      </c>
    </row>
    <row r="217" spans="4:12" x14ac:dyDescent="0.2">
      <c r="D217" s="150" t="str">
        <f>IF(C217&lt;&gt;"",IF(C217="Wn",SUMIFS(ZOiS!$G$4:$G$994,ZOiS!$B$4:$B$994,A217),IF(C217="Wn-Ma",SUMIFS(ZOiS!$G$4:$G$994,ZOiS!$B$4:$B$994,A217)-SUMIFS(ZOiS!$H$4:$H$994,ZOiS!$B$4:$B$994,A217),IF(C217="Ma-Wn",SUMIFS(ZOiS!$H$4:$H$994,ZOiS!$B$4:$B$994,A217)-SUMIFS(ZOiS!$G$4:$G$994,ZOiS!$B$4:$B$994,A217),SUMIFS(ZOiS!$H$4:$H$994,ZOiS!$B$4:$B$994,A217)))),"")</f>
        <v/>
      </c>
      <c r="H217" s="150" t="str">
        <f>IF(G217&lt;&gt;"",IF(G217="Wn",SUMIFS(ZOiS!$G$4:$G$994,ZOiS!$B$4:$B$994,E217),IF(G217="Wn-Ma",SUMIFS(ZOiS!$G$4:$G$994,ZOiS!$B$4:$B$994,E217)-SUMIFS(ZOiS!$H$4:$H$994,ZOiS!$B$4:$B$994,E217),IF(G217="Ma-Wn",SUMIFS(ZOiS!$H$4:$H$994,ZOiS!$B$4:$B$994,E217)-SUMIFS(ZOiS!$G$4:$G$994,ZOiS!$B$4:$B$994,E217),SUMIFS(ZOiS!$H$4:$H$994,ZOiS!$B$4:$B$994,E217)))),"")</f>
        <v/>
      </c>
      <c r="L217" s="150" t="str">
        <f>IF(K217&lt;&gt;"",IF(K217="Wn",SUMIFS(ZOiS!$E$4:$E$994,ZOiS!$B$4:$B$994,I217),IF(K217="Wn-Ma",SUMIFS(ZOiS!$E$4:$E$994,ZOiS!$B$4:$B$994,I217)-SUMIFS(ZOiS!$F$4:$F$994,ZOiS!$B$4:$B$994,I217),IF(K217="Ma-Wn",SUMIFS(ZOiS!$F$4:$F$994,ZOiS!$B$4:$B$994,I217)-SUMIFS(ZOiS!$E$4:$E$994,ZOiS!$B$4:$B$994,I217),SUMIFS(ZOiS!$F$4:$F$994,ZOiS!$B$4:$B$994,I217)))),"")</f>
        <v/>
      </c>
    </row>
    <row r="218" spans="4:12" x14ac:dyDescent="0.2">
      <c r="D218" s="150" t="str">
        <f>IF(C218&lt;&gt;"",IF(C218="Wn",SUMIFS(ZOiS!$G$4:$G$994,ZOiS!$B$4:$B$994,A218),IF(C218="Wn-Ma",SUMIFS(ZOiS!$G$4:$G$994,ZOiS!$B$4:$B$994,A218)-SUMIFS(ZOiS!$H$4:$H$994,ZOiS!$B$4:$B$994,A218),IF(C218="Ma-Wn",SUMIFS(ZOiS!$H$4:$H$994,ZOiS!$B$4:$B$994,A218)-SUMIFS(ZOiS!$G$4:$G$994,ZOiS!$B$4:$B$994,A218),SUMIFS(ZOiS!$H$4:$H$994,ZOiS!$B$4:$B$994,A218)))),"")</f>
        <v/>
      </c>
      <c r="H218" s="150" t="str">
        <f>IF(G218&lt;&gt;"",IF(G218="Wn",SUMIFS(ZOiS!$G$4:$G$994,ZOiS!$B$4:$B$994,E218),IF(G218="Wn-Ma",SUMIFS(ZOiS!$G$4:$G$994,ZOiS!$B$4:$B$994,E218)-SUMIFS(ZOiS!$H$4:$H$994,ZOiS!$B$4:$B$994,E218),IF(G218="Ma-Wn",SUMIFS(ZOiS!$H$4:$H$994,ZOiS!$B$4:$B$994,E218)-SUMIFS(ZOiS!$G$4:$G$994,ZOiS!$B$4:$B$994,E218),SUMIFS(ZOiS!$H$4:$H$994,ZOiS!$B$4:$B$994,E218)))),"")</f>
        <v/>
      </c>
      <c r="L218" s="150" t="str">
        <f>IF(K218&lt;&gt;"",IF(K218="Wn",SUMIFS(ZOiS!$E$4:$E$994,ZOiS!$B$4:$B$994,I218),IF(K218="Wn-Ma",SUMIFS(ZOiS!$E$4:$E$994,ZOiS!$B$4:$B$994,I218)-SUMIFS(ZOiS!$F$4:$F$994,ZOiS!$B$4:$B$994,I218),IF(K218="Ma-Wn",SUMIFS(ZOiS!$F$4:$F$994,ZOiS!$B$4:$B$994,I218)-SUMIFS(ZOiS!$E$4:$E$994,ZOiS!$B$4:$B$994,I218),SUMIFS(ZOiS!$F$4:$F$994,ZOiS!$B$4:$B$994,I218)))),"")</f>
        <v/>
      </c>
    </row>
    <row r="219" spans="4:12" x14ac:dyDescent="0.2">
      <c r="D219" s="150" t="str">
        <f>IF(C219&lt;&gt;"",IF(C219="Wn",SUMIFS(ZOiS!$G$4:$G$994,ZOiS!$B$4:$B$994,A219),IF(C219="Wn-Ma",SUMIFS(ZOiS!$G$4:$G$994,ZOiS!$B$4:$B$994,A219)-SUMIFS(ZOiS!$H$4:$H$994,ZOiS!$B$4:$B$994,A219),IF(C219="Ma-Wn",SUMIFS(ZOiS!$H$4:$H$994,ZOiS!$B$4:$B$994,A219)-SUMIFS(ZOiS!$G$4:$G$994,ZOiS!$B$4:$B$994,A219),SUMIFS(ZOiS!$H$4:$H$994,ZOiS!$B$4:$B$994,A219)))),"")</f>
        <v/>
      </c>
      <c r="H219" s="150" t="str">
        <f>IF(G219&lt;&gt;"",IF(G219="Wn",SUMIFS(ZOiS!$G$4:$G$994,ZOiS!$B$4:$B$994,E219),IF(G219="Wn-Ma",SUMIFS(ZOiS!$G$4:$G$994,ZOiS!$B$4:$B$994,E219)-SUMIFS(ZOiS!$H$4:$H$994,ZOiS!$B$4:$B$994,E219),IF(G219="Ma-Wn",SUMIFS(ZOiS!$H$4:$H$994,ZOiS!$B$4:$B$994,E219)-SUMIFS(ZOiS!$G$4:$G$994,ZOiS!$B$4:$B$994,E219),SUMIFS(ZOiS!$H$4:$H$994,ZOiS!$B$4:$B$994,E219)))),"")</f>
        <v/>
      </c>
      <c r="L219" s="150" t="str">
        <f>IF(K219&lt;&gt;"",IF(K219="Wn",SUMIFS(ZOiS!$E$4:$E$994,ZOiS!$B$4:$B$994,I219),IF(K219="Wn-Ma",SUMIFS(ZOiS!$E$4:$E$994,ZOiS!$B$4:$B$994,I219)-SUMIFS(ZOiS!$F$4:$F$994,ZOiS!$B$4:$B$994,I219),IF(K219="Ma-Wn",SUMIFS(ZOiS!$F$4:$F$994,ZOiS!$B$4:$B$994,I219)-SUMIFS(ZOiS!$E$4:$E$994,ZOiS!$B$4:$B$994,I219),SUMIFS(ZOiS!$F$4:$F$994,ZOiS!$B$4:$B$994,I219)))),"")</f>
        <v/>
      </c>
    </row>
    <row r="220" spans="4:12" x14ac:dyDescent="0.2">
      <c r="D220" s="150" t="str">
        <f>IF(C220&lt;&gt;"",IF(C220="Wn",SUMIFS(ZOiS!$G$4:$G$994,ZOiS!$B$4:$B$994,A220),IF(C220="Wn-Ma",SUMIFS(ZOiS!$G$4:$G$994,ZOiS!$B$4:$B$994,A220)-SUMIFS(ZOiS!$H$4:$H$994,ZOiS!$B$4:$B$994,A220),IF(C220="Ma-Wn",SUMIFS(ZOiS!$H$4:$H$994,ZOiS!$B$4:$B$994,A220)-SUMIFS(ZOiS!$G$4:$G$994,ZOiS!$B$4:$B$994,A220),SUMIFS(ZOiS!$H$4:$H$994,ZOiS!$B$4:$B$994,A220)))),"")</f>
        <v/>
      </c>
      <c r="H220" s="150" t="str">
        <f>IF(G220&lt;&gt;"",IF(G220="Wn",SUMIFS(ZOiS!$G$4:$G$994,ZOiS!$B$4:$B$994,E220),IF(G220="Wn-Ma",SUMIFS(ZOiS!$G$4:$G$994,ZOiS!$B$4:$B$994,E220)-SUMIFS(ZOiS!$H$4:$H$994,ZOiS!$B$4:$B$994,E220),IF(G220="Ma-Wn",SUMIFS(ZOiS!$H$4:$H$994,ZOiS!$B$4:$B$994,E220)-SUMIFS(ZOiS!$G$4:$G$994,ZOiS!$B$4:$B$994,E220),SUMIFS(ZOiS!$H$4:$H$994,ZOiS!$B$4:$B$994,E220)))),"")</f>
        <v/>
      </c>
      <c r="L220" s="150" t="str">
        <f>IF(K220&lt;&gt;"",IF(K220="Wn",SUMIFS(ZOiS!$E$4:$E$994,ZOiS!$B$4:$B$994,I220),IF(K220="Wn-Ma",SUMIFS(ZOiS!$E$4:$E$994,ZOiS!$B$4:$B$994,I220)-SUMIFS(ZOiS!$F$4:$F$994,ZOiS!$B$4:$B$994,I220),IF(K220="Ma-Wn",SUMIFS(ZOiS!$F$4:$F$994,ZOiS!$B$4:$B$994,I220)-SUMIFS(ZOiS!$E$4:$E$994,ZOiS!$B$4:$B$994,I220),SUMIFS(ZOiS!$F$4:$F$994,ZOiS!$B$4:$B$994,I220)))),"")</f>
        <v/>
      </c>
    </row>
    <row r="221" spans="4:12" x14ac:dyDescent="0.2">
      <c r="D221" s="150" t="str">
        <f>IF(C221&lt;&gt;"",IF(C221="Wn",SUMIFS(ZOiS!$G$4:$G$994,ZOiS!$B$4:$B$994,A221),IF(C221="Wn-Ma",SUMIFS(ZOiS!$G$4:$G$994,ZOiS!$B$4:$B$994,A221)-SUMIFS(ZOiS!$H$4:$H$994,ZOiS!$B$4:$B$994,A221),IF(C221="Ma-Wn",SUMIFS(ZOiS!$H$4:$H$994,ZOiS!$B$4:$B$994,A221)-SUMIFS(ZOiS!$G$4:$G$994,ZOiS!$B$4:$B$994,A221),SUMIFS(ZOiS!$H$4:$H$994,ZOiS!$B$4:$B$994,A221)))),"")</f>
        <v/>
      </c>
      <c r="H221" s="150" t="str">
        <f>IF(G221&lt;&gt;"",IF(G221="Wn",SUMIFS(ZOiS!$G$4:$G$994,ZOiS!$B$4:$B$994,E221),IF(G221="Wn-Ma",SUMIFS(ZOiS!$G$4:$G$994,ZOiS!$B$4:$B$994,E221)-SUMIFS(ZOiS!$H$4:$H$994,ZOiS!$B$4:$B$994,E221),IF(G221="Ma-Wn",SUMIFS(ZOiS!$H$4:$H$994,ZOiS!$B$4:$B$994,E221)-SUMIFS(ZOiS!$G$4:$G$994,ZOiS!$B$4:$B$994,E221),SUMIFS(ZOiS!$H$4:$H$994,ZOiS!$B$4:$B$994,E221)))),"")</f>
        <v/>
      </c>
      <c r="L221" s="150" t="str">
        <f>IF(K221&lt;&gt;"",IF(K221="Wn",SUMIFS(ZOiS!$E$4:$E$994,ZOiS!$B$4:$B$994,I221),IF(K221="Wn-Ma",SUMIFS(ZOiS!$E$4:$E$994,ZOiS!$B$4:$B$994,I221)-SUMIFS(ZOiS!$F$4:$F$994,ZOiS!$B$4:$B$994,I221),IF(K221="Ma-Wn",SUMIFS(ZOiS!$F$4:$F$994,ZOiS!$B$4:$B$994,I221)-SUMIFS(ZOiS!$E$4:$E$994,ZOiS!$B$4:$B$994,I221),SUMIFS(ZOiS!$F$4:$F$994,ZOiS!$B$4:$B$994,I221)))),"")</f>
        <v/>
      </c>
    </row>
    <row r="222" spans="4:12" x14ac:dyDescent="0.2">
      <c r="D222" s="150" t="str">
        <f>IF(C222&lt;&gt;"",IF(C222="Wn",SUMIFS(ZOiS!$G$4:$G$994,ZOiS!$B$4:$B$994,A222),IF(C222="Wn-Ma",SUMIFS(ZOiS!$G$4:$G$994,ZOiS!$B$4:$B$994,A222)-SUMIFS(ZOiS!$H$4:$H$994,ZOiS!$B$4:$B$994,A222),IF(C222="Ma-Wn",SUMIFS(ZOiS!$H$4:$H$994,ZOiS!$B$4:$B$994,A222)-SUMIFS(ZOiS!$G$4:$G$994,ZOiS!$B$4:$B$994,A222),SUMIFS(ZOiS!$H$4:$H$994,ZOiS!$B$4:$B$994,A222)))),"")</f>
        <v/>
      </c>
      <c r="H222" s="150" t="str">
        <f>IF(G222&lt;&gt;"",IF(G222="Wn",SUMIFS(ZOiS!$G$4:$G$994,ZOiS!$B$4:$B$994,E222),IF(G222="Wn-Ma",SUMIFS(ZOiS!$G$4:$G$994,ZOiS!$B$4:$B$994,E222)-SUMIFS(ZOiS!$H$4:$H$994,ZOiS!$B$4:$B$994,E222),IF(G222="Ma-Wn",SUMIFS(ZOiS!$H$4:$H$994,ZOiS!$B$4:$B$994,E222)-SUMIFS(ZOiS!$G$4:$G$994,ZOiS!$B$4:$B$994,E222),SUMIFS(ZOiS!$H$4:$H$994,ZOiS!$B$4:$B$994,E222)))),"")</f>
        <v/>
      </c>
      <c r="L222" s="150" t="str">
        <f>IF(K222&lt;&gt;"",IF(K222="Wn",SUMIFS(ZOiS!$E$4:$E$994,ZOiS!$B$4:$B$994,I222),IF(K222="Wn-Ma",SUMIFS(ZOiS!$E$4:$E$994,ZOiS!$B$4:$B$994,I222)-SUMIFS(ZOiS!$F$4:$F$994,ZOiS!$B$4:$B$994,I222),IF(K222="Ma-Wn",SUMIFS(ZOiS!$F$4:$F$994,ZOiS!$B$4:$B$994,I222)-SUMIFS(ZOiS!$E$4:$E$994,ZOiS!$B$4:$B$994,I222),SUMIFS(ZOiS!$F$4:$F$994,ZOiS!$B$4:$B$994,I222)))),"")</f>
        <v/>
      </c>
    </row>
    <row r="223" spans="4:12" x14ac:dyDescent="0.2">
      <c r="D223" s="150" t="str">
        <f>IF(C223&lt;&gt;"",IF(C223="Wn",SUMIFS(ZOiS!$G$4:$G$994,ZOiS!$B$4:$B$994,A223),IF(C223="Wn-Ma",SUMIFS(ZOiS!$G$4:$G$994,ZOiS!$B$4:$B$994,A223)-SUMIFS(ZOiS!$H$4:$H$994,ZOiS!$B$4:$B$994,A223),IF(C223="Ma-Wn",SUMIFS(ZOiS!$H$4:$H$994,ZOiS!$B$4:$B$994,A223)-SUMIFS(ZOiS!$G$4:$G$994,ZOiS!$B$4:$B$994,A223),SUMIFS(ZOiS!$H$4:$H$994,ZOiS!$B$4:$B$994,A223)))),"")</f>
        <v/>
      </c>
      <c r="H223" s="150" t="str">
        <f>IF(G223&lt;&gt;"",IF(G223="Wn",SUMIFS(ZOiS!$G$4:$G$994,ZOiS!$B$4:$B$994,E223),IF(G223="Wn-Ma",SUMIFS(ZOiS!$G$4:$G$994,ZOiS!$B$4:$B$994,E223)-SUMIFS(ZOiS!$H$4:$H$994,ZOiS!$B$4:$B$994,E223),IF(G223="Ma-Wn",SUMIFS(ZOiS!$H$4:$H$994,ZOiS!$B$4:$B$994,E223)-SUMIFS(ZOiS!$G$4:$G$994,ZOiS!$B$4:$B$994,E223),SUMIFS(ZOiS!$H$4:$H$994,ZOiS!$B$4:$B$994,E223)))),"")</f>
        <v/>
      </c>
      <c r="L223" s="150" t="str">
        <f>IF(K223&lt;&gt;"",IF(K223="Wn",SUMIFS(ZOiS!$E$4:$E$994,ZOiS!$B$4:$B$994,I223),IF(K223="Wn-Ma",SUMIFS(ZOiS!$E$4:$E$994,ZOiS!$B$4:$B$994,I223)-SUMIFS(ZOiS!$F$4:$F$994,ZOiS!$B$4:$B$994,I223),IF(K223="Ma-Wn",SUMIFS(ZOiS!$F$4:$F$994,ZOiS!$B$4:$B$994,I223)-SUMIFS(ZOiS!$E$4:$E$994,ZOiS!$B$4:$B$994,I223),SUMIFS(ZOiS!$F$4:$F$994,ZOiS!$B$4:$B$994,I223)))),"")</f>
        <v/>
      </c>
    </row>
    <row r="224" spans="4:12" x14ac:dyDescent="0.2">
      <c r="D224" s="150" t="str">
        <f>IF(C224&lt;&gt;"",IF(C224="Wn",SUMIFS(ZOiS!$G$4:$G$994,ZOiS!$B$4:$B$994,A224),IF(C224="Wn-Ma",SUMIFS(ZOiS!$G$4:$G$994,ZOiS!$B$4:$B$994,A224)-SUMIFS(ZOiS!$H$4:$H$994,ZOiS!$B$4:$B$994,A224),IF(C224="Ma-Wn",SUMIFS(ZOiS!$H$4:$H$994,ZOiS!$B$4:$B$994,A224)-SUMIFS(ZOiS!$G$4:$G$994,ZOiS!$B$4:$B$994,A224),SUMIFS(ZOiS!$H$4:$H$994,ZOiS!$B$4:$B$994,A224)))),"")</f>
        <v/>
      </c>
      <c r="H224" s="150" t="str">
        <f>IF(G224&lt;&gt;"",IF(G224="Wn",SUMIFS(ZOiS!$G$4:$G$994,ZOiS!$B$4:$B$994,E224),IF(G224="Wn-Ma",SUMIFS(ZOiS!$G$4:$G$994,ZOiS!$B$4:$B$994,E224)-SUMIFS(ZOiS!$H$4:$H$994,ZOiS!$B$4:$B$994,E224),IF(G224="Ma-Wn",SUMIFS(ZOiS!$H$4:$H$994,ZOiS!$B$4:$B$994,E224)-SUMIFS(ZOiS!$G$4:$G$994,ZOiS!$B$4:$B$994,E224),SUMIFS(ZOiS!$H$4:$H$994,ZOiS!$B$4:$B$994,E224)))),"")</f>
        <v/>
      </c>
      <c r="L224" s="150" t="str">
        <f>IF(K224&lt;&gt;"",IF(K224="Wn",SUMIFS(ZOiS!$E$4:$E$994,ZOiS!$B$4:$B$994,I224),IF(K224="Wn-Ma",SUMIFS(ZOiS!$E$4:$E$994,ZOiS!$B$4:$B$994,I224)-SUMIFS(ZOiS!$F$4:$F$994,ZOiS!$B$4:$B$994,I224),IF(K224="Ma-Wn",SUMIFS(ZOiS!$F$4:$F$994,ZOiS!$B$4:$B$994,I224)-SUMIFS(ZOiS!$E$4:$E$994,ZOiS!$B$4:$B$994,I224),SUMIFS(ZOiS!$F$4:$F$994,ZOiS!$B$4:$B$994,I224)))),"")</f>
        <v/>
      </c>
    </row>
    <row r="225" spans="4:12" x14ac:dyDescent="0.2">
      <c r="D225" s="150" t="str">
        <f>IF(C225&lt;&gt;"",IF(C225="Wn",SUMIFS(ZOiS!$G$4:$G$994,ZOiS!$B$4:$B$994,A225),IF(C225="Wn-Ma",SUMIFS(ZOiS!$G$4:$G$994,ZOiS!$B$4:$B$994,A225)-SUMIFS(ZOiS!$H$4:$H$994,ZOiS!$B$4:$B$994,A225),IF(C225="Ma-Wn",SUMIFS(ZOiS!$H$4:$H$994,ZOiS!$B$4:$B$994,A225)-SUMIFS(ZOiS!$G$4:$G$994,ZOiS!$B$4:$B$994,A225),SUMIFS(ZOiS!$H$4:$H$994,ZOiS!$B$4:$B$994,A225)))),"")</f>
        <v/>
      </c>
      <c r="H225" s="150" t="str">
        <f>IF(G225&lt;&gt;"",IF(G225="Wn",SUMIFS(ZOiS!$G$4:$G$994,ZOiS!$B$4:$B$994,E225),IF(G225="Wn-Ma",SUMIFS(ZOiS!$G$4:$G$994,ZOiS!$B$4:$B$994,E225)-SUMIFS(ZOiS!$H$4:$H$994,ZOiS!$B$4:$B$994,E225),IF(G225="Ma-Wn",SUMIFS(ZOiS!$H$4:$H$994,ZOiS!$B$4:$B$994,E225)-SUMIFS(ZOiS!$G$4:$G$994,ZOiS!$B$4:$B$994,E225),SUMIFS(ZOiS!$H$4:$H$994,ZOiS!$B$4:$B$994,E225)))),"")</f>
        <v/>
      </c>
      <c r="L225" s="150" t="str">
        <f>IF(K225&lt;&gt;"",IF(K225="Wn",SUMIFS(ZOiS!$E$4:$E$994,ZOiS!$B$4:$B$994,I225),IF(K225="Wn-Ma",SUMIFS(ZOiS!$E$4:$E$994,ZOiS!$B$4:$B$994,I225)-SUMIFS(ZOiS!$F$4:$F$994,ZOiS!$B$4:$B$994,I225),IF(K225="Ma-Wn",SUMIFS(ZOiS!$F$4:$F$994,ZOiS!$B$4:$B$994,I225)-SUMIFS(ZOiS!$E$4:$E$994,ZOiS!$B$4:$B$994,I225),SUMIFS(ZOiS!$F$4:$F$994,ZOiS!$B$4:$B$994,I225)))),"")</f>
        <v/>
      </c>
    </row>
    <row r="226" spans="4:12" x14ac:dyDescent="0.2">
      <c r="D226" s="150" t="str">
        <f>IF(C226&lt;&gt;"",IF(C226="Wn",SUMIFS(ZOiS!$G$4:$G$994,ZOiS!$B$4:$B$994,A226),IF(C226="Wn-Ma",SUMIFS(ZOiS!$G$4:$G$994,ZOiS!$B$4:$B$994,A226)-SUMIFS(ZOiS!$H$4:$H$994,ZOiS!$B$4:$B$994,A226),IF(C226="Ma-Wn",SUMIFS(ZOiS!$H$4:$H$994,ZOiS!$B$4:$B$994,A226)-SUMIFS(ZOiS!$G$4:$G$994,ZOiS!$B$4:$B$994,A226),SUMIFS(ZOiS!$H$4:$H$994,ZOiS!$B$4:$B$994,A226)))),"")</f>
        <v/>
      </c>
      <c r="H226" s="150" t="str">
        <f>IF(G226&lt;&gt;"",IF(G226="Wn",SUMIFS(ZOiS!$G$4:$G$994,ZOiS!$B$4:$B$994,E226),IF(G226="Wn-Ma",SUMIFS(ZOiS!$G$4:$G$994,ZOiS!$B$4:$B$994,E226)-SUMIFS(ZOiS!$H$4:$H$994,ZOiS!$B$4:$B$994,E226),IF(G226="Ma-Wn",SUMIFS(ZOiS!$H$4:$H$994,ZOiS!$B$4:$B$994,E226)-SUMIFS(ZOiS!$G$4:$G$994,ZOiS!$B$4:$B$994,E226),SUMIFS(ZOiS!$H$4:$H$994,ZOiS!$B$4:$B$994,E226)))),"")</f>
        <v/>
      </c>
      <c r="L226" s="150" t="str">
        <f>IF(K226&lt;&gt;"",IF(K226="Wn",SUMIFS(ZOiS!$E$4:$E$994,ZOiS!$B$4:$B$994,I226),IF(K226="Wn-Ma",SUMIFS(ZOiS!$E$4:$E$994,ZOiS!$B$4:$B$994,I226)-SUMIFS(ZOiS!$F$4:$F$994,ZOiS!$B$4:$B$994,I226),IF(K226="Ma-Wn",SUMIFS(ZOiS!$F$4:$F$994,ZOiS!$B$4:$B$994,I226)-SUMIFS(ZOiS!$E$4:$E$994,ZOiS!$B$4:$B$994,I226),SUMIFS(ZOiS!$F$4:$F$994,ZOiS!$B$4:$B$994,I226)))),"")</f>
        <v/>
      </c>
    </row>
    <row r="227" spans="4:12" x14ac:dyDescent="0.2">
      <c r="D227" s="150" t="str">
        <f>IF(C227&lt;&gt;"",IF(C227="Wn",SUMIFS(ZOiS!$G$4:$G$994,ZOiS!$B$4:$B$994,A227),IF(C227="Wn-Ma",SUMIFS(ZOiS!$G$4:$G$994,ZOiS!$B$4:$B$994,A227)-SUMIFS(ZOiS!$H$4:$H$994,ZOiS!$B$4:$B$994,A227),IF(C227="Ma-Wn",SUMIFS(ZOiS!$H$4:$H$994,ZOiS!$B$4:$B$994,A227)-SUMIFS(ZOiS!$G$4:$G$994,ZOiS!$B$4:$B$994,A227),SUMIFS(ZOiS!$H$4:$H$994,ZOiS!$B$4:$B$994,A227)))),"")</f>
        <v/>
      </c>
      <c r="H227" s="150" t="str">
        <f>IF(G227&lt;&gt;"",IF(G227="Wn",SUMIFS(ZOiS!$G$4:$G$994,ZOiS!$B$4:$B$994,E227),IF(G227="Wn-Ma",SUMIFS(ZOiS!$G$4:$G$994,ZOiS!$B$4:$B$994,E227)-SUMIFS(ZOiS!$H$4:$H$994,ZOiS!$B$4:$B$994,E227),IF(G227="Ma-Wn",SUMIFS(ZOiS!$H$4:$H$994,ZOiS!$B$4:$B$994,E227)-SUMIFS(ZOiS!$G$4:$G$994,ZOiS!$B$4:$B$994,E227),SUMIFS(ZOiS!$H$4:$H$994,ZOiS!$B$4:$B$994,E227)))),"")</f>
        <v/>
      </c>
      <c r="L227" s="150" t="str">
        <f>IF(K227&lt;&gt;"",IF(K227="Wn",SUMIFS(ZOiS!$E$4:$E$994,ZOiS!$B$4:$B$994,I227),IF(K227="Wn-Ma",SUMIFS(ZOiS!$E$4:$E$994,ZOiS!$B$4:$B$994,I227)-SUMIFS(ZOiS!$F$4:$F$994,ZOiS!$B$4:$B$994,I227),IF(K227="Ma-Wn",SUMIFS(ZOiS!$F$4:$F$994,ZOiS!$B$4:$B$994,I227)-SUMIFS(ZOiS!$E$4:$E$994,ZOiS!$B$4:$B$994,I227),SUMIFS(ZOiS!$F$4:$F$994,ZOiS!$B$4:$B$994,I227)))),"")</f>
        <v/>
      </c>
    </row>
    <row r="228" spans="4:12" x14ac:dyDescent="0.2">
      <c r="D228" s="150" t="str">
        <f>IF(C228&lt;&gt;"",IF(C228="Wn",SUMIFS(ZOiS!$G$4:$G$994,ZOiS!$B$4:$B$994,A228),IF(C228="Wn-Ma",SUMIFS(ZOiS!$G$4:$G$994,ZOiS!$B$4:$B$994,A228)-SUMIFS(ZOiS!$H$4:$H$994,ZOiS!$B$4:$B$994,A228),IF(C228="Ma-Wn",SUMIFS(ZOiS!$H$4:$H$994,ZOiS!$B$4:$B$994,A228)-SUMIFS(ZOiS!$G$4:$G$994,ZOiS!$B$4:$B$994,A228),SUMIFS(ZOiS!$H$4:$H$994,ZOiS!$B$4:$B$994,A228)))),"")</f>
        <v/>
      </c>
      <c r="H228" s="150" t="str">
        <f>IF(G228&lt;&gt;"",IF(G228="Wn",SUMIFS(ZOiS!$G$4:$G$994,ZOiS!$B$4:$B$994,E228),IF(G228="Wn-Ma",SUMIFS(ZOiS!$G$4:$G$994,ZOiS!$B$4:$B$994,E228)-SUMIFS(ZOiS!$H$4:$H$994,ZOiS!$B$4:$B$994,E228),IF(G228="Ma-Wn",SUMIFS(ZOiS!$H$4:$H$994,ZOiS!$B$4:$B$994,E228)-SUMIFS(ZOiS!$G$4:$G$994,ZOiS!$B$4:$B$994,E228),SUMIFS(ZOiS!$H$4:$H$994,ZOiS!$B$4:$B$994,E228)))),"")</f>
        <v/>
      </c>
      <c r="L228" s="150" t="str">
        <f>IF(K228&lt;&gt;"",IF(K228="Wn",SUMIFS(ZOiS!$E$4:$E$994,ZOiS!$B$4:$B$994,I228),IF(K228="Wn-Ma",SUMIFS(ZOiS!$E$4:$E$994,ZOiS!$B$4:$B$994,I228)-SUMIFS(ZOiS!$F$4:$F$994,ZOiS!$B$4:$B$994,I228),IF(K228="Ma-Wn",SUMIFS(ZOiS!$F$4:$F$994,ZOiS!$B$4:$B$994,I228)-SUMIFS(ZOiS!$E$4:$E$994,ZOiS!$B$4:$B$994,I228),SUMIFS(ZOiS!$F$4:$F$994,ZOiS!$B$4:$B$994,I228)))),"")</f>
        <v/>
      </c>
    </row>
    <row r="229" spans="4:12" x14ac:dyDescent="0.2">
      <c r="D229" s="150" t="str">
        <f>IF(C229&lt;&gt;"",IF(C229="Wn",SUMIFS(ZOiS!$G$4:$G$994,ZOiS!$B$4:$B$994,A229),IF(C229="Wn-Ma",SUMIFS(ZOiS!$G$4:$G$994,ZOiS!$B$4:$B$994,A229)-SUMIFS(ZOiS!$H$4:$H$994,ZOiS!$B$4:$B$994,A229),IF(C229="Ma-Wn",SUMIFS(ZOiS!$H$4:$H$994,ZOiS!$B$4:$B$994,A229)-SUMIFS(ZOiS!$G$4:$G$994,ZOiS!$B$4:$B$994,A229),SUMIFS(ZOiS!$H$4:$H$994,ZOiS!$B$4:$B$994,A229)))),"")</f>
        <v/>
      </c>
      <c r="H229" s="150" t="str">
        <f>IF(G229&lt;&gt;"",IF(G229="Wn",SUMIFS(ZOiS!$G$4:$G$994,ZOiS!$B$4:$B$994,E229),IF(G229="Wn-Ma",SUMIFS(ZOiS!$G$4:$G$994,ZOiS!$B$4:$B$994,E229)-SUMIFS(ZOiS!$H$4:$H$994,ZOiS!$B$4:$B$994,E229),IF(G229="Ma-Wn",SUMIFS(ZOiS!$H$4:$H$994,ZOiS!$B$4:$B$994,E229)-SUMIFS(ZOiS!$G$4:$G$994,ZOiS!$B$4:$B$994,E229),SUMIFS(ZOiS!$H$4:$H$994,ZOiS!$B$4:$B$994,E229)))),"")</f>
        <v/>
      </c>
      <c r="L229" s="150" t="str">
        <f>IF(K229&lt;&gt;"",IF(K229="Wn",SUMIFS(ZOiS!$E$4:$E$994,ZOiS!$B$4:$B$994,I229),IF(K229="Wn-Ma",SUMIFS(ZOiS!$E$4:$E$994,ZOiS!$B$4:$B$994,I229)-SUMIFS(ZOiS!$F$4:$F$994,ZOiS!$B$4:$B$994,I229),IF(K229="Ma-Wn",SUMIFS(ZOiS!$F$4:$F$994,ZOiS!$B$4:$B$994,I229)-SUMIFS(ZOiS!$E$4:$E$994,ZOiS!$B$4:$B$994,I229),SUMIFS(ZOiS!$F$4:$F$994,ZOiS!$B$4:$B$994,I229)))),"")</f>
        <v/>
      </c>
    </row>
    <row r="230" spans="4:12" x14ac:dyDescent="0.2">
      <c r="D230" s="150" t="str">
        <f>IF(C230&lt;&gt;"",IF(C230="Wn",SUMIFS(ZOiS!$G$4:$G$994,ZOiS!$B$4:$B$994,A230),IF(C230="Wn-Ma",SUMIFS(ZOiS!$G$4:$G$994,ZOiS!$B$4:$B$994,A230)-SUMIFS(ZOiS!$H$4:$H$994,ZOiS!$B$4:$B$994,A230),IF(C230="Ma-Wn",SUMIFS(ZOiS!$H$4:$H$994,ZOiS!$B$4:$B$994,A230)-SUMIFS(ZOiS!$G$4:$G$994,ZOiS!$B$4:$B$994,A230),SUMIFS(ZOiS!$H$4:$H$994,ZOiS!$B$4:$B$994,A230)))),"")</f>
        <v/>
      </c>
      <c r="H230" s="150" t="str">
        <f>IF(G230&lt;&gt;"",IF(G230="Wn",SUMIFS(ZOiS!$G$4:$G$994,ZOiS!$B$4:$B$994,E230),IF(G230="Wn-Ma",SUMIFS(ZOiS!$G$4:$G$994,ZOiS!$B$4:$B$994,E230)-SUMIFS(ZOiS!$H$4:$H$994,ZOiS!$B$4:$B$994,E230),IF(G230="Ma-Wn",SUMIFS(ZOiS!$H$4:$H$994,ZOiS!$B$4:$B$994,E230)-SUMIFS(ZOiS!$G$4:$G$994,ZOiS!$B$4:$B$994,E230),SUMIFS(ZOiS!$H$4:$H$994,ZOiS!$B$4:$B$994,E230)))),"")</f>
        <v/>
      </c>
      <c r="L230" s="150" t="str">
        <f>IF(K230&lt;&gt;"",IF(K230="Wn",SUMIFS(ZOiS!$E$4:$E$994,ZOiS!$B$4:$B$994,I230),IF(K230="Wn-Ma",SUMIFS(ZOiS!$E$4:$E$994,ZOiS!$B$4:$B$994,I230)-SUMIFS(ZOiS!$F$4:$F$994,ZOiS!$B$4:$B$994,I230),IF(K230="Ma-Wn",SUMIFS(ZOiS!$F$4:$F$994,ZOiS!$B$4:$B$994,I230)-SUMIFS(ZOiS!$E$4:$E$994,ZOiS!$B$4:$B$994,I230),SUMIFS(ZOiS!$F$4:$F$994,ZOiS!$B$4:$B$994,I230)))),"")</f>
        <v/>
      </c>
    </row>
    <row r="231" spans="4:12" x14ac:dyDescent="0.2">
      <c r="D231" s="150" t="str">
        <f>IF(C231&lt;&gt;"",IF(C231="Wn",SUMIFS(ZOiS!$G$4:$G$994,ZOiS!$B$4:$B$994,A231),IF(C231="Wn-Ma",SUMIFS(ZOiS!$G$4:$G$994,ZOiS!$B$4:$B$994,A231)-SUMIFS(ZOiS!$H$4:$H$994,ZOiS!$B$4:$B$994,A231),IF(C231="Ma-Wn",SUMIFS(ZOiS!$H$4:$H$994,ZOiS!$B$4:$B$994,A231)-SUMIFS(ZOiS!$G$4:$G$994,ZOiS!$B$4:$B$994,A231),SUMIFS(ZOiS!$H$4:$H$994,ZOiS!$B$4:$B$994,A231)))),"")</f>
        <v/>
      </c>
      <c r="H231" s="150" t="str">
        <f>IF(G231&lt;&gt;"",IF(G231="Wn",SUMIFS(ZOiS!$G$4:$G$994,ZOiS!$B$4:$B$994,E231),IF(G231="Wn-Ma",SUMIFS(ZOiS!$G$4:$G$994,ZOiS!$B$4:$B$994,E231)-SUMIFS(ZOiS!$H$4:$H$994,ZOiS!$B$4:$B$994,E231),IF(G231="Ma-Wn",SUMIFS(ZOiS!$H$4:$H$994,ZOiS!$B$4:$B$994,E231)-SUMIFS(ZOiS!$G$4:$G$994,ZOiS!$B$4:$B$994,E231),SUMIFS(ZOiS!$H$4:$H$994,ZOiS!$B$4:$B$994,E231)))),"")</f>
        <v/>
      </c>
      <c r="L231" s="150" t="str">
        <f>IF(K231&lt;&gt;"",IF(K231="Wn",SUMIFS(ZOiS!$E$4:$E$994,ZOiS!$B$4:$B$994,I231),IF(K231="Wn-Ma",SUMIFS(ZOiS!$E$4:$E$994,ZOiS!$B$4:$B$994,I231)-SUMIFS(ZOiS!$F$4:$F$994,ZOiS!$B$4:$B$994,I231),IF(K231="Ma-Wn",SUMIFS(ZOiS!$F$4:$F$994,ZOiS!$B$4:$B$994,I231)-SUMIFS(ZOiS!$E$4:$E$994,ZOiS!$B$4:$B$994,I231),SUMIFS(ZOiS!$F$4:$F$994,ZOiS!$B$4:$B$994,I231)))),"")</f>
        <v/>
      </c>
    </row>
    <row r="232" spans="4:12" x14ac:dyDescent="0.2">
      <c r="D232" s="150" t="str">
        <f>IF(C232&lt;&gt;"",IF(C232="Wn",SUMIFS(ZOiS!$G$4:$G$994,ZOiS!$B$4:$B$994,A232),IF(C232="Wn-Ma",SUMIFS(ZOiS!$G$4:$G$994,ZOiS!$B$4:$B$994,A232)-SUMIFS(ZOiS!$H$4:$H$994,ZOiS!$B$4:$B$994,A232),IF(C232="Ma-Wn",SUMIFS(ZOiS!$H$4:$H$994,ZOiS!$B$4:$B$994,A232)-SUMIFS(ZOiS!$G$4:$G$994,ZOiS!$B$4:$B$994,A232),SUMIFS(ZOiS!$H$4:$H$994,ZOiS!$B$4:$B$994,A232)))),"")</f>
        <v/>
      </c>
      <c r="H232" s="150" t="str">
        <f>IF(G232&lt;&gt;"",IF(G232="Wn",SUMIFS(ZOiS!$G$4:$G$994,ZOiS!$B$4:$B$994,E232),IF(G232="Wn-Ma",SUMIFS(ZOiS!$G$4:$G$994,ZOiS!$B$4:$B$994,E232)-SUMIFS(ZOiS!$H$4:$H$994,ZOiS!$B$4:$B$994,E232),IF(G232="Ma-Wn",SUMIFS(ZOiS!$H$4:$H$994,ZOiS!$B$4:$B$994,E232)-SUMIFS(ZOiS!$G$4:$G$994,ZOiS!$B$4:$B$994,E232),SUMIFS(ZOiS!$H$4:$H$994,ZOiS!$B$4:$B$994,E232)))),"")</f>
        <v/>
      </c>
      <c r="L232" s="150" t="str">
        <f>IF(K232&lt;&gt;"",IF(K232="Wn",SUMIFS(ZOiS!$E$4:$E$994,ZOiS!$B$4:$B$994,I232),IF(K232="Wn-Ma",SUMIFS(ZOiS!$E$4:$E$994,ZOiS!$B$4:$B$994,I232)-SUMIFS(ZOiS!$F$4:$F$994,ZOiS!$B$4:$B$994,I232),IF(K232="Ma-Wn",SUMIFS(ZOiS!$F$4:$F$994,ZOiS!$B$4:$B$994,I232)-SUMIFS(ZOiS!$E$4:$E$994,ZOiS!$B$4:$B$994,I232),SUMIFS(ZOiS!$F$4:$F$994,ZOiS!$B$4:$B$994,I232)))),"")</f>
        <v/>
      </c>
    </row>
    <row r="233" spans="4:12" x14ac:dyDescent="0.2">
      <c r="D233" s="150" t="str">
        <f>IF(C233&lt;&gt;"",IF(C233="Wn",SUMIFS(ZOiS!$G$4:$G$994,ZOiS!$B$4:$B$994,A233),IF(C233="Wn-Ma",SUMIFS(ZOiS!$G$4:$G$994,ZOiS!$B$4:$B$994,A233)-SUMIFS(ZOiS!$H$4:$H$994,ZOiS!$B$4:$B$994,A233),IF(C233="Ma-Wn",SUMIFS(ZOiS!$H$4:$H$994,ZOiS!$B$4:$B$994,A233)-SUMIFS(ZOiS!$G$4:$G$994,ZOiS!$B$4:$B$994,A233),SUMIFS(ZOiS!$H$4:$H$994,ZOiS!$B$4:$B$994,A233)))),"")</f>
        <v/>
      </c>
      <c r="H233" s="150" t="str">
        <f>IF(G233&lt;&gt;"",IF(G233="Wn",SUMIFS(ZOiS!$G$4:$G$994,ZOiS!$B$4:$B$994,E233),IF(G233="Wn-Ma",SUMIFS(ZOiS!$G$4:$G$994,ZOiS!$B$4:$B$994,E233)-SUMIFS(ZOiS!$H$4:$H$994,ZOiS!$B$4:$B$994,E233),IF(G233="Ma-Wn",SUMIFS(ZOiS!$H$4:$H$994,ZOiS!$B$4:$B$994,E233)-SUMIFS(ZOiS!$G$4:$G$994,ZOiS!$B$4:$B$994,E233),SUMIFS(ZOiS!$H$4:$H$994,ZOiS!$B$4:$B$994,E233)))),"")</f>
        <v/>
      </c>
      <c r="L233" s="150" t="str">
        <f>IF(K233&lt;&gt;"",IF(K233="Wn",SUMIFS(ZOiS!$E$4:$E$994,ZOiS!$B$4:$B$994,I233),IF(K233="Wn-Ma",SUMIFS(ZOiS!$E$4:$E$994,ZOiS!$B$4:$B$994,I233)-SUMIFS(ZOiS!$F$4:$F$994,ZOiS!$B$4:$B$994,I233),IF(K233="Ma-Wn",SUMIFS(ZOiS!$F$4:$F$994,ZOiS!$B$4:$B$994,I233)-SUMIFS(ZOiS!$E$4:$E$994,ZOiS!$B$4:$B$994,I233),SUMIFS(ZOiS!$F$4:$F$994,ZOiS!$B$4:$B$994,I233)))),"")</f>
        <v/>
      </c>
    </row>
    <row r="234" spans="4:12" x14ac:dyDescent="0.2">
      <c r="D234" s="150" t="str">
        <f>IF(C234&lt;&gt;"",IF(C234="Wn",SUMIFS(ZOiS!$G$4:$G$994,ZOiS!$B$4:$B$994,A234),IF(C234="Wn-Ma",SUMIFS(ZOiS!$G$4:$G$994,ZOiS!$B$4:$B$994,A234)-SUMIFS(ZOiS!$H$4:$H$994,ZOiS!$B$4:$B$994,A234),IF(C234="Ma-Wn",SUMIFS(ZOiS!$H$4:$H$994,ZOiS!$B$4:$B$994,A234)-SUMIFS(ZOiS!$G$4:$G$994,ZOiS!$B$4:$B$994,A234),SUMIFS(ZOiS!$H$4:$H$994,ZOiS!$B$4:$B$994,A234)))),"")</f>
        <v/>
      </c>
      <c r="H234" s="150" t="str">
        <f>IF(G234&lt;&gt;"",IF(G234="Wn",SUMIFS(ZOiS!$G$4:$G$994,ZOiS!$B$4:$B$994,E234),IF(G234="Wn-Ma",SUMIFS(ZOiS!$G$4:$G$994,ZOiS!$B$4:$B$994,E234)-SUMIFS(ZOiS!$H$4:$H$994,ZOiS!$B$4:$B$994,E234),IF(G234="Ma-Wn",SUMIFS(ZOiS!$H$4:$H$994,ZOiS!$B$4:$B$994,E234)-SUMIFS(ZOiS!$G$4:$G$994,ZOiS!$B$4:$B$994,E234),SUMIFS(ZOiS!$H$4:$H$994,ZOiS!$B$4:$B$994,E234)))),"")</f>
        <v/>
      </c>
      <c r="L234" s="150" t="str">
        <f>IF(K234&lt;&gt;"",IF(K234="Wn",SUMIFS(ZOiS!$E$4:$E$994,ZOiS!$B$4:$B$994,I234),IF(K234="Wn-Ma",SUMIFS(ZOiS!$E$4:$E$994,ZOiS!$B$4:$B$994,I234)-SUMIFS(ZOiS!$F$4:$F$994,ZOiS!$B$4:$B$994,I234),IF(K234="Ma-Wn",SUMIFS(ZOiS!$F$4:$F$994,ZOiS!$B$4:$B$994,I234)-SUMIFS(ZOiS!$E$4:$E$994,ZOiS!$B$4:$B$994,I234),SUMIFS(ZOiS!$F$4:$F$994,ZOiS!$B$4:$B$994,I234)))),"")</f>
        <v/>
      </c>
    </row>
    <row r="235" spans="4:12" x14ac:dyDescent="0.2">
      <c r="D235" s="150" t="str">
        <f>IF(C235&lt;&gt;"",IF(C235="Wn",SUMIFS(ZOiS!$G$4:$G$994,ZOiS!$B$4:$B$994,A235),IF(C235="Wn-Ma",SUMIFS(ZOiS!$G$4:$G$994,ZOiS!$B$4:$B$994,A235)-SUMIFS(ZOiS!$H$4:$H$994,ZOiS!$B$4:$B$994,A235),IF(C235="Ma-Wn",SUMIFS(ZOiS!$H$4:$H$994,ZOiS!$B$4:$B$994,A235)-SUMIFS(ZOiS!$G$4:$G$994,ZOiS!$B$4:$B$994,A235),SUMIFS(ZOiS!$H$4:$H$994,ZOiS!$B$4:$B$994,A235)))),"")</f>
        <v/>
      </c>
      <c r="H235" s="150" t="str">
        <f>IF(G235&lt;&gt;"",IF(G235="Wn",SUMIFS(ZOiS!$G$4:$G$994,ZOiS!$B$4:$B$994,E235),IF(G235="Wn-Ma",SUMIFS(ZOiS!$G$4:$G$994,ZOiS!$B$4:$B$994,E235)-SUMIFS(ZOiS!$H$4:$H$994,ZOiS!$B$4:$B$994,E235),IF(G235="Ma-Wn",SUMIFS(ZOiS!$H$4:$H$994,ZOiS!$B$4:$B$994,E235)-SUMIFS(ZOiS!$G$4:$G$994,ZOiS!$B$4:$B$994,E235),SUMIFS(ZOiS!$H$4:$H$994,ZOiS!$B$4:$B$994,E235)))),"")</f>
        <v/>
      </c>
      <c r="L235" s="150" t="str">
        <f>IF(K235&lt;&gt;"",IF(K235="Wn",SUMIFS(ZOiS!$E$4:$E$994,ZOiS!$B$4:$B$994,I235),IF(K235="Wn-Ma",SUMIFS(ZOiS!$E$4:$E$994,ZOiS!$B$4:$B$994,I235)-SUMIFS(ZOiS!$F$4:$F$994,ZOiS!$B$4:$B$994,I235),IF(K235="Ma-Wn",SUMIFS(ZOiS!$F$4:$F$994,ZOiS!$B$4:$B$994,I235)-SUMIFS(ZOiS!$E$4:$E$994,ZOiS!$B$4:$B$994,I235),SUMIFS(ZOiS!$F$4:$F$994,ZOiS!$B$4:$B$994,I235)))),"")</f>
        <v/>
      </c>
    </row>
    <row r="236" spans="4:12" x14ac:dyDescent="0.2">
      <c r="D236" s="150" t="str">
        <f>IF(C236&lt;&gt;"",IF(C236="Wn",SUMIFS(ZOiS!$G$4:$G$994,ZOiS!$B$4:$B$994,A236),IF(C236="Wn-Ma",SUMIFS(ZOiS!$G$4:$G$994,ZOiS!$B$4:$B$994,A236)-SUMIFS(ZOiS!$H$4:$H$994,ZOiS!$B$4:$B$994,A236),IF(C236="Ma-Wn",SUMIFS(ZOiS!$H$4:$H$994,ZOiS!$B$4:$B$994,A236)-SUMIFS(ZOiS!$G$4:$G$994,ZOiS!$B$4:$B$994,A236),SUMIFS(ZOiS!$H$4:$H$994,ZOiS!$B$4:$B$994,A236)))),"")</f>
        <v/>
      </c>
      <c r="H236" s="150" t="str">
        <f>IF(G236&lt;&gt;"",IF(G236="Wn",SUMIFS(ZOiS!$G$4:$G$994,ZOiS!$B$4:$B$994,E236),IF(G236="Wn-Ma",SUMIFS(ZOiS!$G$4:$G$994,ZOiS!$B$4:$B$994,E236)-SUMIFS(ZOiS!$H$4:$H$994,ZOiS!$B$4:$B$994,E236),IF(G236="Ma-Wn",SUMIFS(ZOiS!$H$4:$H$994,ZOiS!$B$4:$B$994,E236)-SUMIFS(ZOiS!$G$4:$G$994,ZOiS!$B$4:$B$994,E236),SUMIFS(ZOiS!$H$4:$H$994,ZOiS!$B$4:$B$994,E236)))),"")</f>
        <v/>
      </c>
      <c r="L236" s="150" t="str">
        <f>IF(K236&lt;&gt;"",IF(K236="Wn",SUMIFS(ZOiS!$E$4:$E$994,ZOiS!$B$4:$B$994,I236),IF(K236="Wn-Ma",SUMIFS(ZOiS!$E$4:$E$994,ZOiS!$B$4:$B$994,I236)-SUMIFS(ZOiS!$F$4:$F$994,ZOiS!$B$4:$B$994,I236),IF(K236="Ma-Wn",SUMIFS(ZOiS!$F$4:$F$994,ZOiS!$B$4:$B$994,I236)-SUMIFS(ZOiS!$E$4:$E$994,ZOiS!$B$4:$B$994,I236),SUMIFS(ZOiS!$F$4:$F$994,ZOiS!$B$4:$B$994,I236)))),"")</f>
        <v/>
      </c>
    </row>
    <row r="237" spans="4:12" x14ac:dyDescent="0.2">
      <c r="D237" s="150" t="str">
        <f>IF(C237&lt;&gt;"",IF(C237="Wn",SUMIFS(ZOiS!$G$4:$G$994,ZOiS!$B$4:$B$994,A237),IF(C237="Wn-Ma",SUMIFS(ZOiS!$G$4:$G$994,ZOiS!$B$4:$B$994,A237)-SUMIFS(ZOiS!$H$4:$H$994,ZOiS!$B$4:$B$994,A237),IF(C237="Ma-Wn",SUMIFS(ZOiS!$H$4:$H$994,ZOiS!$B$4:$B$994,A237)-SUMIFS(ZOiS!$G$4:$G$994,ZOiS!$B$4:$B$994,A237),SUMIFS(ZOiS!$H$4:$H$994,ZOiS!$B$4:$B$994,A237)))),"")</f>
        <v/>
      </c>
      <c r="H237" s="150" t="str">
        <f>IF(G237&lt;&gt;"",IF(G237="Wn",SUMIFS(ZOiS!$G$4:$G$994,ZOiS!$B$4:$B$994,E237),IF(G237="Wn-Ma",SUMIFS(ZOiS!$G$4:$G$994,ZOiS!$B$4:$B$994,E237)-SUMIFS(ZOiS!$H$4:$H$994,ZOiS!$B$4:$B$994,E237),IF(G237="Ma-Wn",SUMIFS(ZOiS!$H$4:$H$994,ZOiS!$B$4:$B$994,E237)-SUMIFS(ZOiS!$G$4:$G$994,ZOiS!$B$4:$B$994,E237),SUMIFS(ZOiS!$H$4:$H$994,ZOiS!$B$4:$B$994,E237)))),"")</f>
        <v/>
      </c>
      <c r="L237" s="150" t="str">
        <f>IF(K237&lt;&gt;"",IF(K237="Wn",SUMIFS(ZOiS!$E$4:$E$994,ZOiS!$B$4:$B$994,I237),IF(K237="Wn-Ma",SUMIFS(ZOiS!$E$4:$E$994,ZOiS!$B$4:$B$994,I237)-SUMIFS(ZOiS!$F$4:$F$994,ZOiS!$B$4:$B$994,I237),IF(K237="Ma-Wn",SUMIFS(ZOiS!$F$4:$F$994,ZOiS!$B$4:$B$994,I237)-SUMIFS(ZOiS!$E$4:$E$994,ZOiS!$B$4:$B$994,I237),SUMIFS(ZOiS!$F$4:$F$994,ZOiS!$B$4:$B$994,I237)))),"")</f>
        <v/>
      </c>
    </row>
    <row r="238" spans="4:12" x14ac:dyDescent="0.2">
      <c r="D238" s="150" t="str">
        <f>IF(C238&lt;&gt;"",IF(C238="Wn",SUMIFS(ZOiS!$G$4:$G$994,ZOiS!$B$4:$B$994,A238),IF(C238="Wn-Ma",SUMIFS(ZOiS!$G$4:$G$994,ZOiS!$B$4:$B$994,A238)-SUMIFS(ZOiS!$H$4:$H$994,ZOiS!$B$4:$B$994,A238),IF(C238="Ma-Wn",SUMIFS(ZOiS!$H$4:$H$994,ZOiS!$B$4:$B$994,A238)-SUMIFS(ZOiS!$G$4:$G$994,ZOiS!$B$4:$B$994,A238),SUMIFS(ZOiS!$H$4:$H$994,ZOiS!$B$4:$B$994,A238)))),"")</f>
        <v/>
      </c>
      <c r="H238" s="150" t="str">
        <f>IF(G238&lt;&gt;"",IF(G238="Wn",SUMIFS(ZOiS!$G$4:$G$994,ZOiS!$B$4:$B$994,E238),IF(G238="Wn-Ma",SUMIFS(ZOiS!$G$4:$G$994,ZOiS!$B$4:$B$994,E238)-SUMIFS(ZOiS!$H$4:$H$994,ZOiS!$B$4:$B$994,E238),IF(G238="Ma-Wn",SUMIFS(ZOiS!$H$4:$H$994,ZOiS!$B$4:$B$994,E238)-SUMIFS(ZOiS!$G$4:$G$994,ZOiS!$B$4:$B$994,E238),SUMIFS(ZOiS!$H$4:$H$994,ZOiS!$B$4:$B$994,E238)))),"")</f>
        <v/>
      </c>
      <c r="L238" s="150" t="str">
        <f>IF(K238&lt;&gt;"",IF(K238="Wn",SUMIFS(ZOiS!$E$4:$E$994,ZOiS!$B$4:$B$994,I238),IF(K238="Wn-Ma",SUMIFS(ZOiS!$E$4:$E$994,ZOiS!$B$4:$B$994,I238)-SUMIFS(ZOiS!$F$4:$F$994,ZOiS!$B$4:$B$994,I238),IF(K238="Ma-Wn",SUMIFS(ZOiS!$F$4:$F$994,ZOiS!$B$4:$B$994,I238)-SUMIFS(ZOiS!$E$4:$E$994,ZOiS!$B$4:$B$994,I238),SUMIFS(ZOiS!$F$4:$F$994,ZOiS!$B$4:$B$994,I238)))),"")</f>
        <v/>
      </c>
    </row>
    <row r="239" spans="4:12" x14ac:dyDescent="0.2">
      <c r="D239" s="150" t="str">
        <f>IF(C239&lt;&gt;"",IF(C239="Wn",SUMIFS(ZOiS!$G$4:$G$994,ZOiS!$B$4:$B$994,A239),IF(C239="Wn-Ma",SUMIFS(ZOiS!$G$4:$G$994,ZOiS!$B$4:$B$994,A239)-SUMIFS(ZOiS!$H$4:$H$994,ZOiS!$B$4:$B$994,A239),IF(C239="Ma-Wn",SUMIFS(ZOiS!$H$4:$H$994,ZOiS!$B$4:$B$994,A239)-SUMIFS(ZOiS!$G$4:$G$994,ZOiS!$B$4:$B$994,A239),SUMIFS(ZOiS!$H$4:$H$994,ZOiS!$B$4:$B$994,A239)))),"")</f>
        <v/>
      </c>
      <c r="H239" s="150" t="str">
        <f>IF(G239&lt;&gt;"",IF(G239="Wn",SUMIFS(ZOiS!$G$4:$G$994,ZOiS!$B$4:$B$994,E239),IF(G239="Wn-Ma",SUMIFS(ZOiS!$G$4:$G$994,ZOiS!$B$4:$B$994,E239)-SUMIFS(ZOiS!$H$4:$H$994,ZOiS!$B$4:$B$994,E239),IF(G239="Ma-Wn",SUMIFS(ZOiS!$H$4:$H$994,ZOiS!$B$4:$B$994,E239)-SUMIFS(ZOiS!$G$4:$G$994,ZOiS!$B$4:$B$994,E239),SUMIFS(ZOiS!$H$4:$H$994,ZOiS!$B$4:$B$994,E239)))),"")</f>
        <v/>
      </c>
      <c r="L239" s="150" t="str">
        <f>IF(K239&lt;&gt;"",IF(K239="Wn",SUMIFS(ZOiS!$E$4:$E$994,ZOiS!$B$4:$B$994,I239),IF(K239="Wn-Ma",SUMIFS(ZOiS!$E$4:$E$994,ZOiS!$B$4:$B$994,I239)-SUMIFS(ZOiS!$F$4:$F$994,ZOiS!$B$4:$B$994,I239),IF(K239="Ma-Wn",SUMIFS(ZOiS!$F$4:$F$994,ZOiS!$B$4:$B$994,I239)-SUMIFS(ZOiS!$E$4:$E$994,ZOiS!$B$4:$B$994,I239),SUMIFS(ZOiS!$F$4:$F$994,ZOiS!$B$4:$B$994,I239)))),"")</f>
        <v/>
      </c>
    </row>
    <row r="240" spans="4:12" x14ac:dyDescent="0.2">
      <c r="D240" s="150" t="str">
        <f>IF(C240&lt;&gt;"",IF(C240="Wn",SUMIFS(ZOiS!$G$4:$G$994,ZOiS!$B$4:$B$994,A240),IF(C240="Wn-Ma",SUMIFS(ZOiS!$G$4:$G$994,ZOiS!$B$4:$B$994,A240)-SUMIFS(ZOiS!$H$4:$H$994,ZOiS!$B$4:$B$994,A240),IF(C240="Ma-Wn",SUMIFS(ZOiS!$H$4:$H$994,ZOiS!$B$4:$B$994,A240)-SUMIFS(ZOiS!$G$4:$G$994,ZOiS!$B$4:$B$994,A240),SUMIFS(ZOiS!$H$4:$H$994,ZOiS!$B$4:$B$994,A240)))),"")</f>
        <v/>
      </c>
      <c r="H240" s="150" t="str">
        <f>IF(G240&lt;&gt;"",IF(G240="Wn",SUMIFS(ZOiS!$G$4:$G$994,ZOiS!$B$4:$B$994,E240),IF(G240="Wn-Ma",SUMIFS(ZOiS!$G$4:$G$994,ZOiS!$B$4:$B$994,E240)-SUMIFS(ZOiS!$H$4:$H$994,ZOiS!$B$4:$B$994,E240),IF(G240="Ma-Wn",SUMIFS(ZOiS!$H$4:$H$994,ZOiS!$B$4:$B$994,E240)-SUMIFS(ZOiS!$G$4:$G$994,ZOiS!$B$4:$B$994,E240),SUMIFS(ZOiS!$H$4:$H$994,ZOiS!$B$4:$B$994,E240)))),"")</f>
        <v/>
      </c>
      <c r="L240" s="150" t="str">
        <f>IF(K240&lt;&gt;"",IF(K240="Wn",SUMIFS(ZOiS!$E$4:$E$994,ZOiS!$B$4:$B$994,I240),IF(K240="Wn-Ma",SUMIFS(ZOiS!$E$4:$E$994,ZOiS!$B$4:$B$994,I240)-SUMIFS(ZOiS!$F$4:$F$994,ZOiS!$B$4:$B$994,I240),IF(K240="Ma-Wn",SUMIFS(ZOiS!$F$4:$F$994,ZOiS!$B$4:$B$994,I240)-SUMIFS(ZOiS!$E$4:$E$994,ZOiS!$B$4:$B$994,I240),SUMIFS(ZOiS!$F$4:$F$994,ZOiS!$B$4:$B$994,I240)))),"")</f>
        <v/>
      </c>
    </row>
    <row r="241" spans="4:12" x14ac:dyDescent="0.2">
      <c r="D241" s="150" t="str">
        <f>IF(C241&lt;&gt;"",IF(C241="Wn",SUMIFS(ZOiS!$G$4:$G$994,ZOiS!$B$4:$B$994,A241),IF(C241="Wn-Ma",SUMIFS(ZOiS!$G$4:$G$994,ZOiS!$B$4:$B$994,A241)-SUMIFS(ZOiS!$H$4:$H$994,ZOiS!$B$4:$B$994,A241),IF(C241="Ma-Wn",SUMIFS(ZOiS!$H$4:$H$994,ZOiS!$B$4:$B$994,A241)-SUMIFS(ZOiS!$G$4:$G$994,ZOiS!$B$4:$B$994,A241),SUMIFS(ZOiS!$H$4:$H$994,ZOiS!$B$4:$B$994,A241)))),"")</f>
        <v/>
      </c>
      <c r="H241" s="150" t="str">
        <f>IF(G241&lt;&gt;"",IF(G241="Wn",SUMIFS(ZOiS!$G$4:$G$994,ZOiS!$B$4:$B$994,E241),IF(G241="Wn-Ma",SUMIFS(ZOiS!$G$4:$G$994,ZOiS!$B$4:$B$994,E241)-SUMIFS(ZOiS!$H$4:$H$994,ZOiS!$B$4:$B$994,E241),IF(G241="Ma-Wn",SUMIFS(ZOiS!$H$4:$H$994,ZOiS!$B$4:$B$994,E241)-SUMIFS(ZOiS!$G$4:$G$994,ZOiS!$B$4:$B$994,E241),SUMIFS(ZOiS!$H$4:$H$994,ZOiS!$B$4:$B$994,E241)))),"")</f>
        <v/>
      </c>
      <c r="L241" s="150" t="str">
        <f>IF(K241&lt;&gt;"",IF(K241="Wn",SUMIFS(ZOiS!$E$4:$E$994,ZOiS!$B$4:$B$994,I241),IF(K241="Wn-Ma",SUMIFS(ZOiS!$E$4:$E$994,ZOiS!$B$4:$B$994,I241)-SUMIFS(ZOiS!$F$4:$F$994,ZOiS!$B$4:$B$994,I241),IF(K241="Ma-Wn",SUMIFS(ZOiS!$F$4:$F$994,ZOiS!$B$4:$B$994,I241)-SUMIFS(ZOiS!$E$4:$E$994,ZOiS!$B$4:$B$994,I241),SUMIFS(ZOiS!$F$4:$F$994,ZOiS!$B$4:$B$994,I241)))),"")</f>
        <v/>
      </c>
    </row>
    <row r="242" spans="4:12" x14ac:dyDescent="0.2">
      <c r="D242" s="150" t="str">
        <f>IF(C242&lt;&gt;"",IF(C242="Wn",SUMIFS(ZOiS!$G$4:$G$994,ZOiS!$B$4:$B$994,A242),IF(C242="Wn-Ma",SUMIFS(ZOiS!$G$4:$G$994,ZOiS!$B$4:$B$994,A242)-SUMIFS(ZOiS!$H$4:$H$994,ZOiS!$B$4:$B$994,A242),IF(C242="Ma-Wn",SUMIFS(ZOiS!$H$4:$H$994,ZOiS!$B$4:$B$994,A242)-SUMIFS(ZOiS!$G$4:$G$994,ZOiS!$B$4:$B$994,A242),SUMIFS(ZOiS!$H$4:$H$994,ZOiS!$B$4:$B$994,A242)))),"")</f>
        <v/>
      </c>
      <c r="H242" s="150" t="str">
        <f>IF(G242&lt;&gt;"",IF(G242="Wn",SUMIFS(ZOiS!$G$4:$G$994,ZOiS!$B$4:$B$994,E242),IF(G242="Wn-Ma",SUMIFS(ZOiS!$G$4:$G$994,ZOiS!$B$4:$B$994,E242)-SUMIFS(ZOiS!$H$4:$H$994,ZOiS!$B$4:$B$994,E242),IF(G242="Ma-Wn",SUMIFS(ZOiS!$H$4:$H$994,ZOiS!$B$4:$B$994,E242)-SUMIFS(ZOiS!$G$4:$G$994,ZOiS!$B$4:$B$994,E242),SUMIFS(ZOiS!$H$4:$H$994,ZOiS!$B$4:$B$994,E242)))),"")</f>
        <v/>
      </c>
      <c r="L242" s="150" t="str">
        <f>IF(K242&lt;&gt;"",IF(K242="Wn",SUMIFS(ZOiS!$E$4:$E$994,ZOiS!$B$4:$B$994,I242),IF(K242="Wn-Ma",SUMIFS(ZOiS!$E$4:$E$994,ZOiS!$B$4:$B$994,I242)-SUMIFS(ZOiS!$F$4:$F$994,ZOiS!$B$4:$B$994,I242),IF(K242="Ma-Wn",SUMIFS(ZOiS!$F$4:$F$994,ZOiS!$B$4:$B$994,I242)-SUMIFS(ZOiS!$E$4:$E$994,ZOiS!$B$4:$B$994,I242),SUMIFS(ZOiS!$F$4:$F$994,ZOiS!$B$4:$B$994,I242)))),"")</f>
        <v/>
      </c>
    </row>
    <row r="243" spans="4:12" x14ac:dyDescent="0.2">
      <c r="D243" s="150" t="str">
        <f>IF(C243&lt;&gt;"",IF(C243="Wn",SUMIFS(ZOiS!$G$4:$G$994,ZOiS!$B$4:$B$994,A243),IF(C243="Wn-Ma",SUMIFS(ZOiS!$G$4:$G$994,ZOiS!$B$4:$B$994,A243)-SUMIFS(ZOiS!$H$4:$H$994,ZOiS!$B$4:$B$994,A243),IF(C243="Ma-Wn",SUMIFS(ZOiS!$H$4:$H$994,ZOiS!$B$4:$B$994,A243)-SUMIFS(ZOiS!$G$4:$G$994,ZOiS!$B$4:$B$994,A243),SUMIFS(ZOiS!$H$4:$H$994,ZOiS!$B$4:$B$994,A243)))),"")</f>
        <v/>
      </c>
      <c r="H243" s="150" t="str">
        <f>IF(G243&lt;&gt;"",IF(G243="Wn",SUMIFS(ZOiS!$G$4:$G$994,ZOiS!$B$4:$B$994,E243),IF(G243="Wn-Ma",SUMIFS(ZOiS!$G$4:$G$994,ZOiS!$B$4:$B$994,E243)-SUMIFS(ZOiS!$H$4:$H$994,ZOiS!$B$4:$B$994,E243),IF(G243="Ma-Wn",SUMIFS(ZOiS!$H$4:$H$994,ZOiS!$B$4:$B$994,E243)-SUMIFS(ZOiS!$G$4:$G$994,ZOiS!$B$4:$B$994,E243),SUMIFS(ZOiS!$H$4:$H$994,ZOiS!$B$4:$B$994,E243)))),"")</f>
        <v/>
      </c>
      <c r="L243" s="150" t="str">
        <f>IF(K243&lt;&gt;"",IF(K243="Wn",SUMIFS(ZOiS!$E$4:$E$994,ZOiS!$B$4:$B$994,I243),IF(K243="Wn-Ma",SUMIFS(ZOiS!$E$4:$E$994,ZOiS!$B$4:$B$994,I243)-SUMIFS(ZOiS!$F$4:$F$994,ZOiS!$B$4:$B$994,I243),IF(K243="Ma-Wn",SUMIFS(ZOiS!$F$4:$F$994,ZOiS!$B$4:$B$994,I243)-SUMIFS(ZOiS!$E$4:$E$994,ZOiS!$B$4:$B$994,I243),SUMIFS(ZOiS!$F$4:$F$994,ZOiS!$B$4:$B$994,I243)))),"")</f>
        <v/>
      </c>
    </row>
    <row r="244" spans="4:12" x14ac:dyDescent="0.2">
      <c r="D244" s="150" t="str">
        <f>IF(C244&lt;&gt;"",IF(C244="Wn",SUMIFS(ZOiS!$G$4:$G$994,ZOiS!$B$4:$B$994,A244),IF(C244="Wn-Ma",SUMIFS(ZOiS!$G$4:$G$994,ZOiS!$B$4:$B$994,A244)-SUMIFS(ZOiS!$H$4:$H$994,ZOiS!$B$4:$B$994,A244),IF(C244="Ma-Wn",SUMIFS(ZOiS!$H$4:$H$994,ZOiS!$B$4:$B$994,A244)-SUMIFS(ZOiS!$G$4:$G$994,ZOiS!$B$4:$B$994,A244),SUMIFS(ZOiS!$H$4:$H$994,ZOiS!$B$4:$B$994,A244)))),"")</f>
        <v/>
      </c>
      <c r="H244" s="150" t="str">
        <f>IF(G244&lt;&gt;"",IF(G244="Wn",SUMIFS(ZOiS!$G$4:$G$994,ZOiS!$B$4:$B$994,E244),IF(G244="Wn-Ma",SUMIFS(ZOiS!$G$4:$G$994,ZOiS!$B$4:$B$994,E244)-SUMIFS(ZOiS!$H$4:$H$994,ZOiS!$B$4:$B$994,E244),IF(G244="Ma-Wn",SUMIFS(ZOiS!$H$4:$H$994,ZOiS!$B$4:$B$994,E244)-SUMIFS(ZOiS!$G$4:$G$994,ZOiS!$B$4:$B$994,E244),SUMIFS(ZOiS!$H$4:$H$994,ZOiS!$B$4:$B$994,E244)))),"")</f>
        <v/>
      </c>
      <c r="L244" s="150" t="str">
        <f>IF(K244&lt;&gt;"",IF(K244="Wn",SUMIFS(ZOiS!$E$4:$E$994,ZOiS!$B$4:$B$994,I244),IF(K244="Wn-Ma",SUMIFS(ZOiS!$E$4:$E$994,ZOiS!$B$4:$B$994,I244)-SUMIFS(ZOiS!$F$4:$F$994,ZOiS!$B$4:$B$994,I244),IF(K244="Ma-Wn",SUMIFS(ZOiS!$F$4:$F$994,ZOiS!$B$4:$B$994,I244)-SUMIFS(ZOiS!$E$4:$E$994,ZOiS!$B$4:$B$994,I244),SUMIFS(ZOiS!$F$4:$F$994,ZOiS!$B$4:$B$994,I244)))),"")</f>
        <v/>
      </c>
    </row>
    <row r="245" spans="4:12" x14ac:dyDescent="0.2">
      <c r="D245" s="150" t="str">
        <f>IF(C245&lt;&gt;"",IF(C245="Wn",SUMIFS(ZOiS!$G$4:$G$994,ZOiS!$B$4:$B$994,A245),IF(C245="Wn-Ma",SUMIFS(ZOiS!$G$4:$G$994,ZOiS!$B$4:$B$994,A245)-SUMIFS(ZOiS!$H$4:$H$994,ZOiS!$B$4:$B$994,A245),IF(C245="Ma-Wn",SUMIFS(ZOiS!$H$4:$H$994,ZOiS!$B$4:$B$994,A245)-SUMIFS(ZOiS!$G$4:$G$994,ZOiS!$B$4:$B$994,A245),SUMIFS(ZOiS!$H$4:$H$994,ZOiS!$B$4:$B$994,A245)))),"")</f>
        <v/>
      </c>
      <c r="H245" s="150" t="str">
        <f>IF(G245&lt;&gt;"",IF(G245="Wn",SUMIFS(ZOiS!$G$4:$G$994,ZOiS!$B$4:$B$994,E245),IF(G245="Wn-Ma",SUMIFS(ZOiS!$G$4:$G$994,ZOiS!$B$4:$B$994,E245)-SUMIFS(ZOiS!$H$4:$H$994,ZOiS!$B$4:$B$994,E245),IF(G245="Ma-Wn",SUMIFS(ZOiS!$H$4:$H$994,ZOiS!$B$4:$B$994,E245)-SUMIFS(ZOiS!$G$4:$G$994,ZOiS!$B$4:$B$994,E245),SUMIFS(ZOiS!$H$4:$H$994,ZOiS!$B$4:$B$994,E245)))),"")</f>
        <v/>
      </c>
      <c r="L245" s="150" t="str">
        <f>IF(K245&lt;&gt;"",IF(K245="Wn",SUMIFS(ZOiS!$E$4:$E$994,ZOiS!$B$4:$B$994,I245),IF(K245="Wn-Ma",SUMIFS(ZOiS!$E$4:$E$994,ZOiS!$B$4:$B$994,I245)-SUMIFS(ZOiS!$F$4:$F$994,ZOiS!$B$4:$B$994,I245),IF(K245="Ma-Wn",SUMIFS(ZOiS!$F$4:$F$994,ZOiS!$B$4:$B$994,I245)-SUMIFS(ZOiS!$E$4:$E$994,ZOiS!$B$4:$B$994,I245),SUMIFS(ZOiS!$F$4:$F$994,ZOiS!$B$4:$B$994,I245)))),"")</f>
        <v/>
      </c>
    </row>
    <row r="246" spans="4:12" x14ac:dyDescent="0.2">
      <c r="D246" s="150" t="str">
        <f>IF(C246&lt;&gt;"",IF(C246="Wn",SUMIFS(ZOiS!$G$4:$G$994,ZOiS!$B$4:$B$994,A246),IF(C246="Wn-Ma",SUMIFS(ZOiS!$G$4:$G$994,ZOiS!$B$4:$B$994,A246)-SUMIFS(ZOiS!$H$4:$H$994,ZOiS!$B$4:$B$994,A246),IF(C246="Ma-Wn",SUMIFS(ZOiS!$H$4:$H$994,ZOiS!$B$4:$B$994,A246)-SUMIFS(ZOiS!$G$4:$G$994,ZOiS!$B$4:$B$994,A246),SUMIFS(ZOiS!$H$4:$H$994,ZOiS!$B$4:$B$994,A246)))),"")</f>
        <v/>
      </c>
      <c r="H246" s="150" t="str">
        <f>IF(G246&lt;&gt;"",IF(G246="Wn",SUMIFS(ZOiS!$G$4:$G$994,ZOiS!$B$4:$B$994,E246),IF(G246="Wn-Ma",SUMIFS(ZOiS!$G$4:$G$994,ZOiS!$B$4:$B$994,E246)-SUMIFS(ZOiS!$H$4:$H$994,ZOiS!$B$4:$B$994,E246),IF(G246="Ma-Wn",SUMIFS(ZOiS!$H$4:$H$994,ZOiS!$B$4:$B$994,E246)-SUMIFS(ZOiS!$G$4:$G$994,ZOiS!$B$4:$B$994,E246),SUMIFS(ZOiS!$H$4:$H$994,ZOiS!$B$4:$B$994,E246)))),"")</f>
        <v/>
      </c>
      <c r="L246" s="150" t="str">
        <f>IF(K246&lt;&gt;"",IF(K246="Wn",SUMIFS(ZOiS!$E$4:$E$994,ZOiS!$B$4:$B$994,I246),IF(K246="Wn-Ma",SUMIFS(ZOiS!$E$4:$E$994,ZOiS!$B$4:$B$994,I246)-SUMIFS(ZOiS!$F$4:$F$994,ZOiS!$B$4:$B$994,I246),IF(K246="Ma-Wn",SUMIFS(ZOiS!$F$4:$F$994,ZOiS!$B$4:$B$994,I246)-SUMIFS(ZOiS!$E$4:$E$994,ZOiS!$B$4:$B$994,I246),SUMIFS(ZOiS!$F$4:$F$994,ZOiS!$B$4:$B$994,I246)))),"")</f>
        <v/>
      </c>
    </row>
    <row r="247" spans="4:12" x14ac:dyDescent="0.2">
      <c r="D247" s="150" t="str">
        <f>IF(C247&lt;&gt;"",IF(C247="Wn",SUMIFS(ZOiS!$G$4:$G$994,ZOiS!$B$4:$B$994,A247),IF(C247="Wn-Ma",SUMIFS(ZOiS!$G$4:$G$994,ZOiS!$B$4:$B$994,A247)-SUMIFS(ZOiS!$H$4:$H$994,ZOiS!$B$4:$B$994,A247),IF(C247="Ma-Wn",SUMIFS(ZOiS!$H$4:$H$994,ZOiS!$B$4:$B$994,A247)-SUMIFS(ZOiS!$G$4:$G$994,ZOiS!$B$4:$B$994,A247),SUMIFS(ZOiS!$H$4:$H$994,ZOiS!$B$4:$B$994,A247)))),"")</f>
        <v/>
      </c>
      <c r="H247" s="150" t="str">
        <f>IF(G247&lt;&gt;"",IF(G247="Wn",SUMIFS(ZOiS!$G$4:$G$994,ZOiS!$B$4:$B$994,E247),IF(G247="Wn-Ma",SUMIFS(ZOiS!$G$4:$G$994,ZOiS!$B$4:$B$994,E247)-SUMIFS(ZOiS!$H$4:$H$994,ZOiS!$B$4:$B$994,E247),IF(G247="Ma-Wn",SUMIFS(ZOiS!$H$4:$H$994,ZOiS!$B$4:$B$994,E247)-SUMIFS(ZOiS!$G$4:$G$994,ZOiS!$B$4:$B$994,E247),SUMIFS(ZOiS!$H$4:$H$994,ZOiS!$B$4:$B$994,E247)))),"")</f>
        <v/>
      </c>
      <c r="L247" s="150" t="str">
        <f>IF(K247&lt;&gt;"",IF(K247="Wn",SUMIFS(ZOiS!$E$4:$E$994,ZOiS!$B$4:$B$994,I247),IF(K247="Wn-Ma",SUMIFS(ZOiS!$E$4:$E$994,ZOiS!$B$4:$B$994,I247)-SUMIFS(ZOiS!$F$4:$F$994,ZOiS!$B$4:$B$994,I247),IF(K247="Ma-Wn",SUMIFS(ZOiS!$F$4:$F$994,ZOiS!$B$4:$B$994,I247)-SUMIFS(ZOiS!$E$4:$E$994,ZOiS!$B$4:$B$994,I247),SUMIFS(ZOiS!$F$4:$F$994,ZOiS!$B$4:$B$994,I247)))),"")</f>
        <v/>
      </c>
    </row>
    <row r="248" spans="4:12" x14ac:dyDescent="0.2">
      <c r="D248" s="150" t="str">
        <f>IF(C248&lt;&gt;"",IF(C248="Wn",SUMIFS(ZOiS!$G$4:$G$994,ZOiS!$B$4:$B$994,A248),IF(C248="Wn-Ma",SUMIFS(ZOiS!$G$4:$G$994,ZOiS!$B$4:$B$994,A248)-SUMIFS(ZOiS!$H$4:$H$994,ZOiS!$B$4:$B$994,A248),IF(C248="Ma-Wn",SUMIFS(ZOiS!$H$4:$H$994,ZOiS!$B$4:$B$994,A248)-SUMIFS(ZOiS!$G$4:$G$994,ZOiS!$B$4:$B$994,A248),SUMIFS(ZOiS!$H$4:$H$994,ZOiS!$B$4:$B$994,A248)))),"")</f>
        <v/>
      </c>
      <c r="H248" s="150" t="str">
        <f>IF(G248&lt;&gt;"",IF(G248="Wn",SUMIFS(ZOiS!$G$4:$G$994,ZOiS!$B$4:$B$994,E248),IF(G248="Wn-Ma",SUMIFS(ZOiS!$G$4:$G$994,ZOiS!$B$4:$B$994,E248)-SUMIFS(ZOiS!$H$4:$H$994,ZOiS!$B$4:$B$994,E248),IF(G248="Ma-Wn",SUMIFS(ZOiS!$H$4:$H$994,ZOiS!$B$4:$B$994,E248)-SUMIFS(ZOiS!$G$4:$G$994,ZOiS!$B$4:$B$994,E248),SUMIFS(ZOiS!$H$4:$H$994,ZOiS!$B$4:$B$994,E248)))),"")</f>
        <v/>
      </c>
      <c r="L248" s="150" t="str">
        <f>IF(K248&lt;&gt;"",IF(K248="Wn",SUMIFS(ZOiS!$E$4:$E$994,ZOiS!$B$4:$B$994,I248),IF(K248="Wn-Ma",SUMIFS(ZOiS!$E$4:$E$994,ZOiS!$B$4:$B$994,I248)-SUMIFS(ZOiS!$F$4:$F$994,ZOiS!$B$4:$B$994,I248),IF(K248="Ma-Wn",SUMIFS(ZOiS!$F$4:$F$994,ZOiS!$B$4:$B$994,I248)-SUMIFS(ZOiS!$E$4:$E$994,ZOiS!$B$4:$B$994,I248),SUMIFS(ZOiS!$F$4:$F$994,ZOiS!$B$4:$B$994,I248)))),"")</f>
        <v/>
      </c>
    </row>
    <row r="249" spans="4:12" x14ac:dyDescent="0.2">
      <c r="D249" s="150" t="str">
        <f>IF(C249&lt;&gt;"",IF(C249="Wn",SUMIFS(ZOiS!$G$4:$G$994,ZOiS!$B$4:$B$994,A249),IF(C249="Wn-Ma",SUMIFS(ZOiS!$G$4:$G$994,ZOiS!$B$4:$B$994,A249)-SUMIFS(ZOiS!$H$4:$H$994,ZOiS!$B$4:$B$994,A249),IF(C249="Ma-Wn",SUMIFS(ZOiS!$H$4:$H$994,ZOiS!$B$4:$B$994,A249)-SUMIFS(ZOiS!$G$4:$G$994,ZOiS!$B$4:$B$994,A249),SUMIFS(ZOiS!$H$4:$H$994,ZOiS!$B$4:$B$994,A249)))),"")</f>
        <v/>
      </c>
      <c r="H249" s="150" t="str">
        <f>IF(G249&lt;&gt;"",IF(G249="Wn",SUMIFS(ZOiS!$G$4:$G$994,ZOiS!$B$4:$B$994,E249),IF(G249="Wn-Ma",SUMIFS(ZOiS!$G$4:$G$994,ZOiS!$B$4:$B$994,E249)-SUMIFS(ZOiS!$H$4:$H$994,ZOiS!$B$4:$B$994,E249),IF(G249="Ma-Wn",SUMIFS(ZOiS!$H$4:$H$994,ZOiS!$B$4:$B$994,E249)-SUMIFS(ZOiS!$G$4:$G$994,ZOiS!$B$4:$B$994,E249),SUMIFS(ZOiS!$H$4:$H$994,ZOiS!$B$4:$B$994,E249)))),"")</f>
        <v/>
      </c>
      <c r="L249" s="150" t="str">
        <f>IF(K249&lt;&gt;"",IF(K249="Wn",SUMIFS(ZOiS!$E$4:$E$994,ZOiS!$B$4:$B$994,I249),IF(K249="Wn-Ma",SUMIFS(ZOiS!$E$4:$E$994,ZOiS!$B$4:$B$994,I249)-SUMIFS(ZOiS!$F$4:$F$994,ZOiS!$B$4:$B$994,I249),IF(K249="Ma-Wn",SUMIFS(ZOiS!$F$4:$F$994,ZOiS!$B$4:$B$994,I249)-SUMIFS(ZOiS!$E$4:$E$994,ZOiS!$B$4:$B$994,I249),SUMIFS(ZOiS!$F$4:$F$994,ZOiS!$B$4:$B$994,I249)))),"")</f>
        <v/>
      </c>
    </row>
    <row r="250" spans="4:12" x14ac:dyDescent="0.2">
      <c r="D250" s="150" t="str">
        <f>IF(C250&lt;&gt;"",IF(C250="Wn",SUMIFS(ZOiS!$G$4:$G$994,ZOiS!$B$4:$B$994,A250),IF(C250="Wn-Ma",SUMIFS(ZOiS!$G$4:$G$994,ZOiS!$B$4:$B$994,A250)-SUMIFS(ZOiS!$H$4:$H$994,ZOiS!$B$4:$B$994,A250),IF(C250="Ma-Wn",SUMIFS(ZOiS!$H$4:$H$994,ZOiS!$B$4:$B$994,A250)-SUMIFS(ZOiS!$G$4:$G$994,ZOiS!$B$4:$B$994,A250),SUMIFS(ZOiS!$H$4:$H$994,ZOiS!$B$4:$B$994,A250)))),"")</f>
        <v/>
      </c>
      <c r="H250" s="150" t="str">
        <f>IF(G250&lt;&gt;"",IF(G250="Wn",SUMIFS(ZOiS!$G$4:$G$994,ZOiS!$B$4:$B$994,E250),IF(G250="Wn-Ma",SUMIFS(ZOiS!$G$4:$G$994,ZOiS!$B$4:$B$994,E250)-SUMIFS(ZOiS!$H$4:$H$994,ZOiS!$B$4:$B$994,E250),IF(G250="Ma-Wn",SUMIFS(ZOiS!$H$4:$H$994,ZOiS!$B$4:$B$994,E250)-SUMIFS(ZOiS!$G$4:$G$994,ZOiS!$B$4:$B$994,E250),SUMIFS(ZOiS!$H$4:$H$994,ZOiS!$B$4:$B$994,E250)))),"")</f>
        <v/>
      </c>
      <c r="L250" s="150" t="str">
        <f>IF(K250&lt;&gt;"",IF(K250="Wn",SUMIFS(ZOiS!$E$4:$E$994,ZOiS!$B$4:$B$994,I250),IF(K250="Wn-Ma",SUMIFS(ZOiS!$E$4:$E$994,ZOiS!$B$4:$B$994,I250)-SUMIFS(ZOiS!$F$4:$F$994,ZOiS!$B$4:$B$994,I250),IF(K250="Ma-Wn",SUMIFS(ZOiS!$F$4:$F$994,ZOiS!$B$4:$B$994,I250)-SUMIFS(ZOiS!$E$4:$E$994,ZOiS!$B$4:$B$994,I250),SUMIFS(ZOiS!$F$4:$F$994,ZOiS!$B$4:$B$994,I250)))),"")</f>
        <v/>
      </c>
    </row>
    <row r="251" spans="4:12" x14ac:dyDescent="0.2">
      <c r="D251" s="150" t="str">
        <f>IF(C251&lt;&gt;"",IF(C251="Wn",SUMIFS(ZOiS!$G$4:$G$994,ZOiS!$B$4:$B$994,A251),IF(C251="Wn-Ma",SUMIFS(ZOiS!$G$4:$G$994,ZOiS!$B$4:$B$994,A251)-SUMIFS(ZOiS!$H$4:$H$994,ZOiS!$B$4:$B$994,A251),IF(C251="Ma-Wn",SUMIFS(ZOiS!$H$4:$H$994,ZOiS!$B$4:$B$994,A251)-SUMIFS(ZOiS!$G$4:$G$994,ZOiS!$B$4:$B$994,A251),SUMIFS(ZOiS!$H$4:$H$994,ZOiS!$B$4:$B$994,A251)))),"")</f>
        <v/>
      </c>
      <c r="H251" s="150" t="str">
        <f>IF(G251&lt;&gt;"",IF(G251="Wn",SUMIFS(ZOiS!$G$4:$G$994,ZOiS!$B$4:$B$994,E251),IF(G251="Wn-Ma",SUMIFS(ZOiS!$G$4:$G$994,ZOiS!$B$4:$B$994,E251)-SUMIFS(ZOiS!$H$4:$H$994,ZOiS!$B$4:$B$994,E251),IF(G251="Ma-Wn",SUMIFS(ZOiS!$H$4:$H$994,ZOiS!$B$4:$B$994,E251)-SUMIFS(ZOiS!$G$4:$G$994,ZOiS!$B$4:$B$994,E251),SUMIFS(ZOiS!$H$4:$H$994,ZOiS!$B$4:$B$994,E251)))),"")</f>
        <v/>
      </c>
      <c r="L251" s="150" t="str">
        <f>IF(K251&lt;&gt;"",IF(K251="Wn",SUMIFS(ZOiS!$E$4:$E$994,ZOiS!$B$4:$B$994,I251),IF(K251="Wn-Ma",SUMIFS(ZOiS!$E$4:$E$994,ZOiS!$B$4:$B$994,I251)-SUMIFS(ZOiS!$F$4:$F$994,ZOiS!$B$4:$B$994,I251),IF(K251="Ma-Wn",SUMIFS(ZOiS!$F$4:$F$994,ZOiS!$B$4:$B$994,I251)-SUMIFS(ZOiS!$E$4:$E$994,ZOiS!$B$4:$B$994,I251),SUMIFS(ZOiS!$F$4:$F$994,ZOiS!$B$4:$B$994,I251)))),"")</f>
        <v/>
      </c>
    </row>
    <row r="252" spans="4:12" x14ac:dyDescent="0.2">
      <c r="D252" s="150" t="str">
        <f>IF(C252&lt;&gt;"",IF(C252="Wn",SUMIFS(ZOiS!$G$4:$G$994,ZOiS!$B$4:$B$994,A252),IF(C252="Wn-Ma",SUMIFS(ZOiS!$G$4:$G$994,ZOiS!$B$4:$B$994,A252)-SUMIFS(ZOiS!$H$4:$H$994,ZOiS!$B$4:$B$994,A252),IF(C252="Ma-Wn",SUMIFS(ZOiS!$H$4:$H$994,ZOiS!$B$4:$B$994,A252)-SUMIFS(ZOiS!$G$4:$G$994,ZOiS!$B$4:$B$994,A252),SUMIFS(ZOiS!$H$4:$H$994,ZOiS!$B$4:$B$994,A252)))),"")</f>
        <v/>
      </c>
      <c r="H252" s="150" t="str">
        <f>IF(G252&lt;&gt;"",IF(G252="Wn",SUMIFS(ZOiS!$G$4:$G$994,ZOiS!$B$4:$B$994,E252),IF(G252="Wn-Ma",SUMIFS(ZOiS!$G$4:$G$994,ZOiS!$B$4:$B$994,E252)-SUMIFS(ZOiS!$H$4:$H$994,ZOiS!$B$4:$B$994,E252),IF(G252="Ma-Wn",SUMIFS(ZOiS!$H$4:$H$994,ZOiS!$B$4:$B$994,E252)-SUMIFS(ZOiS!$G$4:$G$994,ZOiS!$B$4:$B$994,E252),SUMIFS(ZOiS!$H$4:$H$994,ZOiS!$B$4:$B$994,E252)))),"")</f>
        <v/>
      </c>
      <c r="L252" s="150" t="str">
        <f>IF(K252&lt;&gt;"",IF(K252="Wn",SUMIFS(ZOiS!$E$4:$E$994,ZOiS!$B$4:$B$994,I252),IF(K252="Wn-Ma",SUMIFS(ZOiS!$E$4:$E$994,ZOiS!$B$4:$B$994,I252)-SUMIFS(ZOiS!$F$4:$F$994,ZOiS!$B$4:$B$994,I252),IF(K252="Ma-Wn",SUMIFS(ZOiS!$F$4:$F$994,ZOiS!$B$4:$B$994,I252)-SUMIFS(ZOiS!$E$4:$E$994,ZOiS!$B$4:$B$994,I252),SUMIFS(ZOiS!$F$4:$F$994,ZOiS!$B$4:$B$994,I252)))),"")</f>
        <v/>
      </c>
    </row>
    <row r="253" spans="4:12" x14ac:dyDescent="0.2">
      <c r="D253" s="150" t="str">
        <f>IF(C253&lt;&gt;"",IF(C253="Wn",SUMIFS(ZOiS!$G$4:$G$994,ZOiS!$B$4:$B$994,A253),IF(C253="Wn-Ma",SUMIFS(ZOiS!$G$4:$G$994,ZOiS!$B$4:$B$994,A253)-SUMIFS(ZOiS!$H$4:$H$994,ZOiS!$B$4:$B$994,A253),IF(C253="Ma-Wn",SUMIFS(ZOiS!$H$4:$H$994,ZOiS!$B$4:$B$994,A253)-SUMIFS(ZOiS!$G$4:$G$994,ZOiS!$B$4:$B$994,A253),SUMIFS(ZOiS!$H$4:$H$994,ZOiS!$B$4:$B$994,A253)))),"")</f>
        <v/>
      </c>
      <c r="H253" s="150" t="str">
        <f>IF(G253&lt;&gt;"",IF(G253="Wn",SUMIFS(ZOiS!$G$4:$G$994,ZOiS!$B$4:$B$994,E253),IF(G253="Wn-Ma",SUMIFS(ZOiS!$G$4:$G$994,ZOiS!$B$4:$B$994,E253)-SUMIFS(ZOiS!$H$4:$H$994,ZOiS!$B$4:$B$994,E253),IF(G253="Ma-Wn",SUMIFS(ZOiS!$H$4:$H$994,ZOiS!$B$4:$B$994,E253)-SUMIFS(ZOiS!$G$4:$G$994,ZOiS!$B$4:$B$994,E253),SUMIFS(ZOiS!$H$4:$H$994,ZOiS!$B$4:$B$994,E253)))),"")</f>
        <v/>
      </c>
      <c r="L253" s="150" t="str">
        <f>IF(K253&lt;&gt;"",IF(K253="Wn",SUMIFS(ZOiS!$E$4:$E$994,ZOiS!$B$4:$B$994,I253),IF(K253="Wn-Ma",SUMIFS(ZOiS!$E$4:$E$994,ZOiS!$B$4:$B$994,I253)-SUMIFS(ZOiS!$F$4:$F$994,ZOiS!$B$4:$B$994,I253),IF(K253="Ma-Wn",SUMIFS(ZOiS!$F$4:$F$994,ZOiS!$B$4:$B$994,I253)-SUMIFS(ZOiS!$E$4:$E$994,ZOiS!$B$4:$B$994,I253),SUMIFS(ZOiS!$F$4:$F$994,ZOiS!$B$4:$B$994,I253)))),"")</f>
        <v/>
      </c>
    </row>
    <row r="254" spans="4:12" x14ac:dyDescent="0.2">
      <c r="D254" s="150" t="str">
        <f>IF(C254&lt;&gt;"",IF(C254="Wn",SUMIFS(ZOiS!$G$4:$G$994,ZOiS!$B$4:$B$994,A254),IF(C254="Wn-Ma",SUMIFS(ZOiS!$G$4:$G$994,ZOiS!$B$4:$B$994,A254)-SUMIFS(ZOiS!$H$4:$H$994,ZOiS!$B$4:$B$994,A254),IF(C254="Ma-Wn",SUMIFS(ZOiS!$H$4:$H$994,ZOiS!$B$4:$B$994,A254)-SUMIFS(ZOiS!$G$4:$G$994,ZOiS!$B$4:$B$994,A254),SUMIFS(ZOiS!$H$4:$H$994,ZOiS!$B$4:$B$994,A254)))),"")</f>
        <v/>
      </c>
      <c r="H254" s="150" t="str">
        <f>IF(G254&lt;&gt;"",IF(G254="Wn",SUMIFS(ZOiS!$G$4:$G$994,ZOiS!$B$4:$B$994,E254),IF(G254="Wn-Ma",SUMIFS(ZOiS!$G$4:$G$994,ZOiS!$B$4:$B$994,E254)-SUMIFS(ZOiS!$H$4:$H$994,ZOiS!$B$4:$B$994,E254),IF(G254="Ma-Wn",SUMIFS(ZOiS!$H$4:$H$994,ZOiS!$B$4:$B$994,E254)-SUMIFS(ZOiS!$G$4:$G$994,ZOiS!$B$4:$B$994,E254),SUMIFS(ZOiS!$H$4:$H$994,ZOiS!$B$4:$B$994,E254)))),"")</f>
        <v/>
      </c>
      <c r="L254" s="150" t="str">
        <f>IF(K254&lt;&gt;"",IF(K254="Wn",SUMIFS(ZOiS!$E$4:$E$994,ZOiS!$B$4:$B$994,I254),IF(K254="Wn-Ma",SUMIFS(ZOiS!$E$4:$E$994,ZOiS!$B$4:$B$994,I254)-SUMIFS(ZOiS!$F$4:$F$994,ZOiS!$B$4:$B$994,I254),IF(K254="Ma-Wn",SUMIFS(ZOiS!$F$4:$F$994,ZOiS!$B$4:$B$994,I254)-SUMIFS(ZOiS!$E$4:$E$994,ZOiS!$B$4:$B$994,I254),SUMIFS(ZOiS!$F$4:$F$994,ZOiS!$B$4:$B$994,I254)))),"")</f>
        <v/>
      </c>
    </row>
    <row r="255" spans="4:12" x14ac:dyDescent="0.2">
      <c r="D255" s="150" t="str">
        <f>IF(C255&lt;&gt;"",IF(C255="Wn",SUMIFS(ZOiS!$G$4:$G$994,ZOiS!$B$4:$B$994,A255),IF(C255="Wn-Ma",SUMIFS(ZOiS!$G$4:$G$994,ZOiS!$B$4:$B$994,A255)-SUMIFS(ZOiS!$H$4:$H$994,ZOiS!$B$4:$B$994,A255),IF(C255="Ma-Wn",SUMIFS(ZOiS!$H$4:$H$994,ZOiS!$B$4:$B$994,A255)-SUMIFS(ZOiS!$G$4:$G$994,ZOiS!$B$4:$B$994,A255),SUMIFS(ZOiS!$H$4:$H$994,ZOiS!$B$4:$B$994,A255)))),"")</f>
        <v/>
      </c>
      <c r="H255" s="150" t="str">
        <f>IF(G255&lt;&gt;"",IF(G255="Wn",SUMIFS(ZOiS!$G$4:$G$994,ZOiS!$B$4:$B$994,E255),IF(G255="Wn-Ma",SUMIFS(ZOiS!$G$4:$G$994,ZOiS!$B$4:$B$994,E255)-SUMIFS(ZOiS!$H$4:$H$994,ZOiS!$B$4:$B$994,E255),IF(G255="Ma-Wn",SUMIFS(ZOiS!$H$4:$H$994,ZOiS!$B$4:$B$994,E255)-SUMIFS(ZOiS!$G$4:$G$994,ZOiS!$B$4:$B$994,E255),SUMIFS(ZOiS!$H$4:$H$994,ZOiS!$B$4:$B$994,E255)))),"")</f>
        <v/>
      </c>
      <c r="L255" s="150" t="str">
        <f>IF(K255&lt;&gt;"",IF(K255="Wn",SUMIFS(ZOiS!$E$4:$E$994,ZOiS!$B$4:$B$994,I255),IF(K255="Wn-Ma",SUMIFS(ZOiS!$E$4:$E$994,ZOiS!$B$4:$B$994,I255)-SUMIFS(ZOiS!$F$4:$F$994,ZOiS!$B$4:$B$994,I255),IF(K255="Ma-Wn",SUMIFS(ZOiS!$F$4:$F$994,ZOiS!$B$4:$B$994,I255)-SUMIFS(ZOiS!$E$4:$E$994,ZOiS!$B$4:$B$994,I255),SUMIFS(ZOiS!$F$4:$F$994,ZOiS!$B$4:$B$994,I255)))),"")</f>
        <v/>
      </c>
    </row>
    <row r="256" spans="4:12" x14ac:dyDescent="0.2">
      <c r="D256" s="150" t="str">
        <f>IF(C256&lt;&gt;"",IF(C256="Wn",SUMIFS(ZOiS!$G$4:$G$994,ZOiS!$B$4:$B$994,A256),IF(C256="Wn-Ma",SUMIFS(ZOiS!$G$4:$G$994,ZOiS!$B$4:$B$994,A256)-SUMIFS(ZOiS!$H$4:$H$994,ZOiS!$B$4:$B$994,A256),IF(C256="Ma-Wn",SUMIFS(ZOiS!$H$4:$H$994,ZOiS!$B$4:$B$994,A256)-SUMIFS(ZOiS!$G$4:$G$994,ZOiS!$B$4:$B$994,A256),SUMIFS(ZOiS!$H$4:$H$994,ZOiS!$B$4:$B$994,A256)))),"")</f>
        <v/>
      </c>
      <c r="H256" s="150" t="str">
        <f>IF(G256&lt;&gt;"",IF(G256="Wn",SUMIFS(ZOiS!$G$4:$G$994,ZOiS!$B$4:$B$994,E256),IF(G256="Wn-Ma",SUMIFS(ZOiS!$G$4:$G$994,ZOiS!$B$4:$B$994,E256)-SUMIFS(ZOiS!$H$4:$H$994,ZOiS!$B$4:$B$994,E256),IF(G256="Ma-Wn",SUMIFS(ZOiS!$H$4:$H$994,ZOiS!$B$4:$B$994,E256)-SUMIFS(ZOiS!$G$4:$G$994,ZOiS!$B$4:$B$994,E256),SUMIFS(ZOiS!$H$4:$H$994,ZOiS!$B$4:$B$994,E256)))),"")</f>
        <v/>
      </c>
      <c r="L256" s="150" t="str">
        <f>IF(K256&lt;&gt;"",IF(K256="Wn",SUMIFS(ZOiS!$E$4:$E$994,ZOiS!$B$4:$B$994,I256),IF(K256="Wn-Ma",SUMIFS(ZOiS!$E$4:$E$994,ZOiS!$B$4:$B$994,I256)-SUMIFS(ZOiS!$F$4:$F$994,ZOiS!$B$4:$B$994,I256),IF(K256="Ma-Wn",SUMIFS(ZOiS!$F$4:$F$994,ZOiS!$B$4:$B$994,I256)-SUMIFS(ZOiS!$E$4:$E$994,ZOiS!$B$4:$B$994,I256),SUMIFS(ZOiS!$F$4:$F$994,ZOiS!$B$4:$B$994,I256)))),"")</f>
        <v/>
      </c>
    </row>
    <row r="257" spans="4:12" x14ac:dyDescent="0.2">
      <c r="D257" s="150" t="str">
        <f>IF(C257&lt;&gt;"",IF(C257="Wn",SUMIFS(ZOiS!$G$4:$G$994,ZOiS!$B$4:$B$994,A257),IF(C257="Wn-Ma",SUMIFS(ZOiS!$G$4:$G$994,ZOiS!$B$4:$B$994,A257)-SUMIFS(ZOiS!$H$4:$H$994,ZOiS!$B$4:$B$994,A257),IF(C257="Ma-Wn",SUMIFS(ZOiS!$H$4:$H$994,ZOiS!$B$4:$B$994,A257)-SUMIFS(ZOiS!$G$4:$G$994,ZOiS!$B$4:$B$994,A257),SUMIFS(ZOiS!$H$4:$H$994,ZOiS!$B$4:$B$994,A257)))),"")</f>
        <v/>
      </c>
      <c r="H257" s="150" t="str">
        <f>IF(G257&lt;&gt;"",IF(G257="Wn",SUMIFS(ZOiS!$G$4:$G$994,ZOiS!$B$4:$B$994,E257),IF(G257="Wn-Ma",SUMIFS(ZOiS!$G$4:$G$994,ZOiS!$B$4:$B$994,E257)-SUMIFS(ZOiS!$H$4:$H$994,ZOiS!$B$4:$B$994,E257),IF(G257="Ma-Wn",SUMIFS(ZOiS!$H$4:$H$994,ZOiS!$B$4:$B$994,E257)-SUMIFS(ZOiS!$G$4:$G$994,ZOiS!$B$4:$B$994,E257),SUMIFS(ZOiS!$H$4:$H$994,ZOiS!$B$4:$B$994,E257)))),"")</f>
        <v/>
      </c>
      <c r="L257" s="150" t="str">
        <f>IF(K257&lt;&gt;"",IF(K257="Wn",SUMIFS(ZOiS!$E$4:$E$994,ZOiS!$B$4:$B$994,I257),IF(K257="Wn-Ma",SUMIFS(ZOiS!$E$4:$E$994,ZOiS!$B$4:$B$994,I257)-SUMIFS(ZOiS!$F$4:$F$994,ZOiS!$B$4:$B$994,I257),IF(K257="Ma-Wn",SUMIFS(ZOiS!$F$4:$F$994,ZOiS!$B$4:$B$994,I257)-SUMIFS(ZOiS!$E$4:$E$994,ZOiS!$B$4:$B$994,I257),SUMIFS(ZOiS!$F$4:$F$994,ZOiS!$B$4:$B$994,I257)))),"")</f>
        <v/>
      </c>
    </row>
    <row r="258" spans="4:12" x14ac:dyDescent="0.2">
      <c r="D258" s="150" t="str">
        <f>IF(C258&lt;&gt;"",IF(C258="Wn",SUMIFS(ZOiS!$G$4:$G$994,ZOiS!$B$4:$B$994,A258),IF(C258="Wn-Ma",SUMIFS(ZOiS!$G$4:$G$994,ZOiS!$B$4:$B$994,A258)-SUMIFS(ZOiS!$H$4:$H$994,ZOiS!$B$4:$B$994,A258),IF(C258="Ma-Wn",SUMIFS(ZOiS!$H$4:$H$994,ZOiS!$B$4:$B$994,A258)-SUMIFS(ZOiS!$G$4:$G$994,ZOiS!$B$4:$B$994,A258),SUMIFS(ZOiS!$H$4:$H$994,ZOiS!$B$4:$B$994,A258)))),"")</f>
        <v/>
      </c>
      <c r="H258" s="150" t="str">
        <f>IF(G258&lt;&gt;"",IF(G258="Wn",SUMIFS(ZOiS!$G$4:$G$994,ZOiS!$B$4:$B$994,E258),IF(G258="Wn-Ma",SUMIFS(ZOiS!$G$4:$G$994,ZOiS!$B$4:$B$994,E258)-SUMIFS(ZOiS!$H$4:$H$994,ZOiS!$B$4:$B$994,E258),IF(G258="Ma-Wn",SUMIFS(ZOiS!$H$4:$H$994,ZOiS!$B$4:$B$994,E258)-SUMIFS(ZOiS!$G$4:$G$994,ZOiS!$B$4:$B$994,E258),SUMIFS(ZOiS!$H$4:$H$994,ZOiS!$B$4:$B$994,E258)))),"")</f>
        <v/>
      </c>
      <c r="L258" s="150" t="str">
        <f>IF(K258&lt;&gt;"",IF(K258="Wn",SUMIFS(ZOiS!$E$4:$E$994,ZOiS!$B$4:$B$994,I258),IF(K258="Wn-Ma",SUMIFS(ZOiS!$E$4:$E$994,ZOiS!$B$4:$B$994,I258)-SUMIFS(ZOiS!$F$4:$F$994,ZOiS!$B$4:$B$994,I258),IF(K258="Ma-Wn",SUMIFS(ZOiS!$F$4:$F$994,ZOiS!$B$4:$B$994,I258)-SUMIFS(ZOiS!$E$4:$E$994,ZOiS!$B$4:$B$994,I258),SUMIFS(ZOiS!$F$4:$F$994,ZOiS!$B$4:$B$994,I258)))),"")</f>
        <v/>
      </c>
    </row>
    <row r="259" spans="4:12" x14ac:dyDescent="0.2">
      <c r="D259" s="150" t="str">
        <f>IF(C259&lt;&gt;"",IF(C259="Wn",SUMIFS(ZOiS!$G$4:$G$994,ZOiS!$B$4:$B$994,A259),IF(C259="Wn-Ma",SUMIFS(ZOiS!$G$4:$G$994,ZOiS!$B$4:$B$994,A259)-SUMIFS(ZOiS!$H$4:$H$994,ZOiS!$B$4:$B$994,A259),IF(C259="Ma-Wn",SUMIFS(ZOiS!$H$4:$H$994,ZOiS!$B$4:$B$994,A259)-SUMIFS(ZOiS!$G$4:$G$994,ZOiS!$B$4:$B$994,A259),SUMIFS(ZOiS!$H$4:$H$994,ZOiS!$B$4:$B$994,A259)))),"")</f>
        <v/>
      </c>
      <c r="H259" s="150" t="str">
        <f>IF(G259&lt;&gt;"",IF(G259="Wn",SUMIFS(ZOiS!$G$4:$G$994,ZOiS!$B$4:$B$994,E259),IF(G259="Wn-Ma",SUMIFS(ZOiS!$G$4:$G$994,ZOiS!$B$4:$B$994,E259)-SUMIFS(ZOiS!$H$4:$H$994,ZOiS!$B$4:$B$994,E259),IF(G259="Ma-Wn",SUMIFS(ZOiS!$H$4:$H$994,ZOiS!$B$4:$B$994,E259)-SUMIFS(ZOiS!$G$4:$G$994,ZOiS!$B$4:$B$994,E259),SUMIFS(ZOiS!$H$4:$H$994,ZOiS!$B$4:$B$994,E259)))),"")</f>
        <v/>
      </c>
      <c r="L259" s="150" t="str">
        <f>IF(K259&lt;&gt;"",IF(K259="Wn",SUMIFS(ZOiS!$E$4:$E$994,ZOiS!$B$4:$B$994,I259),IF(K259="Wn-Ma",SUMIFS(ZOiS!$E$4:$E$994,ZOiS!$B$4:$B$994,I259)-SUMIFS(ZOiS!$F$4:$F$994,ZOiS!$B$4:$B$994,I259),IF(K259="Ma-Wn",SUMIFS(ZOiS!$F$4:$F$994,ZOiS!$B$4:$B$994,I259)-SUMIFS(ZOiS!$E$4:$E$994,ZOiS!$B$4:$B$994,I259),SUMIFS(ZOiS!$F$4:$F$994,ZOiS!$B$4:$B$994,I259)))),"")</f>
        <v/>
      </c>
    </row>
    <row r="260" spans="4:12" x14ac:dyDescent="0.2">
      <c r="D260" s="150" t="str">
        <f>IF(C260&lt;&gt;"",IF(C260="Wn",SUMIFS(ZOiS!$G$4:$G$994,ZOiS!$B$4:$B$994,A260),IF(C260="Wn-Ma",SUMIFS(ZOiS!$G$4:$G$994,ZOiS!$B$4:$B$994,A260)-SUMIFS(ZOiS!$H$4:$H$994,ZOiS!$B$4:$B$994,A260),IF(C260="Ma-Wn",SUMIFS(ZOiS!$H$4:$H$994,ZOiS!$B$4:$B$994,A260)-SUMIFS(ZOiS!$G$4:$G$994,ZOiS!$B$4:$B$994,A260),SUMIFS(ZOiS!$H$4:$H$994,ZOiS!$B$4:$B$994,A260)))),"")</f>
        <v/>
      </c>
      <c r="H260" s="150" t="str">
        <f>IF(G260&lt;&gt;"",IF(G260="Wn",SUMIFS(ZOiS!$G$4:$G$994,ZOiS!$B$4:$B$994,E260),IF(G260="Wn-Ma",SUMIFS(ZOiS!$G$4:$G$994,ZOiS!$B$4:$B$994,E260)-SUMIFS(ZOiS!$H$4:$H$994,ZOiS!$B$4:$B$994,E260),IF(G260="Ma-Wn",SUMIFS(ZOiS!$H$4:$H$994,ZOiS!$B$4:$B$994,E260)-SUMIFS(ZOiS!$G$4:$G$994,ZOiS!$B$4:$B$994,E260),SUMIFS(ZOiS!$H$4:$H$994,ZOiS!$B$4:$B$994,E260)))),"")</f>
        <v/>
      </c>
      <c r="L260" s="150" t="str">
        <f>IF(K260&lt;&gt;"",IF(K260="Wn",SUMIFS(ZOiS!$E$4:$E$994,ZOiS!$B$4:$B$994,I260),IF(K260="Wn-Ma",SUMIFS(ZOiS!$E$4:$E$994,ZOiS!$B$4:$B$994,I260)-SUMIFS(ZOiS!$F$4:$F$994,ZOiS!$B$4:$B$994,I260),IF(K260="Ma-Wn",SUMIFS(ZOiS!$F$4:$F$994,ZOiS!$B$4:$B$994,I260)-SUMIFS(ZOiS!$E$4:$E$994,ZOiS!$B$4:$B$994,I260),SUMIFS(ZOiS!$F$4:$F$994,ZOiS!$B$4:$B$994,I260)))),"")</f>
        <v/>
      </c>
    </row>
    <row r="261" spans="4:12" x14ac:dyDescent="0.2">
      <c r="D261" s="150" t="str">
        <f>IF(C261&lt;&gt;"",IF(C261="Wn",SUMIFS(ZOiS!$G$4:$G$994,ZOiS!$B$4:$B$994,A261),IF(C261="Wn-Ma",SUMIFS(ZOiS!$G$4:$G$994,ZOiS!$B$4:$B$994,A261)-SUMIFS(ZOiS!$H$4:$H$994,ZOiS!$B$4:$B$994,A261),IF(C261="Ma-Wn",SUMIFS(ZOiS!$H$4:$H$994,ZOiS!$B$4:$B$994,A261)-SUMIFS(ZOiS!$G$4:$G$994,ZOiS!$B$4:$B$994,A261),SUMIFS(ZOiS!$H$4:$H$994,ZOiS!$B$4:$B$994,A261)))),"")</f>
        <v/>
      </c>
      <c r="H261" s="150" t="str">
        <f>IF(G261&lt;&gt;"",IF(G261="Wn",SUMIFS(ZOiS!$G$4:$G$994,ZOiS!$B$4:$B$994,E261),IF(G261="Wn-Ma",SUMIFS(ZOiS!$G$4:$G$994,ZOiS!$B$4:$B$994,E261)-SUMIFS(ZOiS!$H$4:$H$994,ZOiS!$B$4:$B$994,E261),IF(G261="Ma-Wn",SUMIFS(ZOiS!$H$4:$H$994,ZOiS!$B$4:$B$994,E261)-SUMIFS(ZOiS!$G$4:$G$994,ZOiS!$B$4:$B$994,E261),SUMIFS(ZOiS!$H$4:$H$994,ZOiS!$B$4:$B$994,E261)))),"")</f>
        <v/>
      </c>
      <c r="L261" s="150" t="str">
        <f>IF(K261&lt;&gt;"",IF(K261="Wn",SUMIFS(ZOiS!$E$4:$E$994,ZOiS!$B$4:$B$994,I261),IF(K261="Wn-Ma",SUMIFS(ZOiS!$E$4:$E$994,ZOiS!$B$4:$B$994,I261)-SUMIFS(ZOiS!$F$4:$F$994,ZOiS!$B$4:$B$994,I261),IF(K261="Ma-Wn",SUMIFS(ZOiS!$F$4:$F$994,ZOiS!$B$4:$B$994,I261)-SUMIFS(ZOiS!$E$4:$E$994,ZOiS!$B$4:$B$994,I261),SUMIFS(ZOiS!$F$4:$F$994,ZOiS!$B$4:$B$994,I261)))),"")</f>
        <v/>
      </c>
    </row>
    <row r="262" spans="4:12" x14ac:dyDescent="0.2">
      <c r="D262" s="150" t="str">
        <f>IF(C262&lt;&gt;"",IF(C262="Wn",SUMIFS(ZOiS!$G$4:$G$994,ZOiS!$B$4:$B$994,A262),IF(C262="Wn-Ma",SUMIFS(ZOiS!$G$4:$G$994,ZOiS!$B$4:$B$994,A262)-SUMIFS(ZOiS!$H$4:$H$994,ZOiS!$B$4:$B$994,A262),IF(C262="Ma-Wn",SUMIFS(ZOiS!$H$4:$H$994,ZOiS!$B$4:$B$994,A262)-SUMIFS(ZOiS!$G$4:$G$994,ZOiS!$B$4:$B$994,A262),SUMIFS(ZOiS!$H$4:$H$994,ZOiS!$B$4:$B$994,A262)))),"")</f>
        <v/>
      </c>
      <c r="H262" s="150" t="str">
        <f>IF(G262&lt;&gt;"",IF(G262="Wn",SUMIFS(ZOiS!$G$4:$G$994,ZOiS!$B$4:$B$994,E262),IF(G262="Wn-Ma",SUMIFS(ZOiS!$G$4:$G$994,ZOiS!$B$4:$B$994,E262)-SUMIFS(ZOiS!$H$4:$H$994,ZOiS!$B$4:$B$994,E262),IF(G262="Ma-Wn",SUMIFS(ZOiS!$H$4:$H$994,ZOiS!$B$4:$B$994,E262)-SUMIFS(ZOiS!$G$4:$G$994,ZOiS!$B$4:$B$994,E262),SUMIFS(ZOiS!$H$4:$H$994,ZOiS!$B$4:$B$994,E262)))),"")</f>
        <v/>
      </c>
      <c r="L262" s="150" t="str">
        <f>IF(K262&lt;&gt;"",IF(K262="Wn",SUMIFS(ZOiS!$E$4:$E$994,ZOiS!$B$4:$B$994,I262),IF(K262="Wn-Ma",SUMIFS(ZOiS!$E$4:$E$994,ZOiS!$B$4:$B$994,I262)-SUMIFS(ZOiS!$F$4:$F$994,ZOiS!$B$4:$B$994,I262),IF(K262="Ma-Wn",SUMIFS(ZOiS!$F$4:$F$994,ZOiS!$B$4:$B$994,I262)-SUMIFS(ZOiS!$E$4:$E$994,ZOiS!$B$4:$B$994,I262),SUMIFS(ZOiS!$F$4:$F$994,ZOiS!$B$4:$B$994,I262)))),"")</f>
        <v/>
      </c>
    </row>
    <row r="263" spans="4:12" x14ac:dyDescent="0.2">
      <c r="D263" s="150" t="str">
        <f>IF(C263&lt;&gt;"",IF(C263="Wn",SUMIFS(ZOiS!$G$4:$G$994,ZOiS!$B$4:$B$994,A263),IF(C263="Wn-Ma",SUMIFS(ZOiS!$G$4:$G$994,ZOiS!$B$4:$B$994,A263)-SUMIFS(ZOiS!$H$4:$H$994,ZOiS!$B$4:$B$994,A263),IF(C263="Ma-Wn",SUMIFS(ZOiS!$H$4:$H$994,ZOiS!$B$4:$B$994,A263)-SUMIFS(ZOiS!$G$4:$G$994,ZOiS!$B$4:$B$994,A263),SUMIFS(ZOiS!$H$4:$H$994,ZOiS!$B$4:$B$994,A263)))),"")</f>
        <v/>
      </c>
      <c r="H263" s="150" t="str">
        <f>IF(G263&lt;&gt;"",IF(G263="Wn",SUMIFS(ZOiS!$G$4:$G$994,ZOiS!$B$4:$B$994,E263),IF(G263="Wn-Ma",SUMIFS(ZOiS!$G$4:$G$994,ZOiS!$B$4:$B$994,E263)-SUMIFS(ZOiS!$H$4:$H$994,ZOiS!$B$4:$B$994,E263),IF(G263="Ma-Wn",SUMIFS(ZOiS!$H$4:$H$994,ZOiS!$B$4:$B$994,E263)-SUMIFS(ZOiS!$G$4:$G$994,ZOiS!$B$4:$B$994,E263),SUMIFS(ZOiS!$H$4:$H$994,ZOiS!$B$4:$B$994,E263)))),"")</f>
        <v/>
      </c>
      <c r="L263" s="150" t="str">
        <f>IF(K263&lt;&gt;"",IF(K263="Wn",SUMIFS(ZOiS!$E$4:$E$994,ZOiS!$B$4:$B$994,I263),IF(K263="Wn-Ma",SUMIFS(ZOiS!$E$4:$E$994,ZOiS!$B$4:$B$994,I263)-SUMIFS(ZOiS!$F$4:$F$994,ZOiS!$B$4:$B$994,I263),IF(K263="Ma-Wn",SUMIFS(ZOiS!$F$4:$F$994,ZOiS!$B$4:$B$994,I263)-SUMIFS(ZOiS!$E$4:$E$994,ZOiS!$B$4:$B$994,I263),SUMIFS(ZOiS!$F$4:$F$994,ZOiS!$B$4:$B$994,I263)))),"")</f>
        <v/>
      </c>
    </row>
    <row r="264" spans="4:12" x14ac:dyDescent="0.2">
      <c r="D264" s="150" t="str">
        <f>IF(C264&lt;&gt;"",IF(C264="Wn",SUMIFS(ZOiS!$G$4:$G$994,ZOiS!$B$4:$B$994,A264),IF(C264="Wn-Ma",SUMIFS(ZOiS!$G$4:$G$994,ZOiS!$B$4:$B$994,A264)-SUMIFS(ZOiS!$H$4:$H$994,ZOiS!$B$4:$B$994,A264),IF(C264="Ma-Wn",SUMIFS(ZOiS!$H$4:$H$994,ZOiS!$B$4:$B$994,A264)-SUMIFS(ZOiS!$G$4:$G$994,ZOiS!$B$4:$B$994,A264),SUMIFS(ZOiS!$H$4:$H$994,ZOiS!$B$4:$B$994,A264)))),"")</f>
        <v/>
      </c>
      <c r="H264" s="150" t="str">
        <f>IF(G264&lt;&gt;"",IF(G264="Wn",SUMIFS(ZOiS!$G$4:$G$994,ZOiS!$B$4:$B$994,E264),IF(G264="Wn-Ma",SUMIFS(ZOiS!$G$4:$G$994,ZOiS!$B$4:$B$994,E264)-SUMIFS(ZOiS!$H$4:$H$994,ZOiS!$B$4:$B$994,E264),IF(G264="Ma-Wn",SUMIFS(ZOiS!$H$4:$H$994,ZOiS!$B$4:$B$994,E264)-SUMIFS(ZOiS!$G$4:$G$994,ZOiS!$B$4:$B$994,E264),SUMIFS(ZOiS!$H$4:$H$994,ZOiS!$B$4:$B$994,E264)))),"")</f>
        <v/>
      </c>
      <c r="L264" s="150" t="str">
        <f>IF(K264&lt;&gt;"",IF(K264="Wn",SUMIFS(ZOiS!$E$4:$E$994,ZOiS!$B$4:$B$994,I264),IF(K264="Wn-Ma",SUMIFS(ZOiS!$E$4:$E$994,ZOiS!$B$4:$B$994,I264)-SUMIFS(ZOiS!$F$4:$F$994,ZOiS!$B$4:$B$994,I264),IF(K264="Ma-Wn",SUMIFS(ZOiS!$F$4:$F$994,ZOiS!$B$4:$B$994,I264)-SUMIFS(ZOiS!$E$4:$E$994,ZOiS!$B$4:$B$994,I264),SUMIFS(ZOiS!$F$4:$F$994,ZOiS!$B$4:$B$994,I264)))),"")</f>
        <v/>
      </c>
    </row>
    <row r="265" spans="4:12" x14ac:dyDescent="0.2">
      <c r="D265" s="150" t="str">
        <f>IF(C265&lt;&gt;"",IF(C265="Wn",SUMIFS(ZOiS!$G$4:$G$994,ZOiS!$B$4:$B$994,A265),IF(C265="Wn-Ma",SUMIFS(ZOiS!$G$4:$G$994,ZOiS!$B$4:$B$994,A265)-SUMIFS(ZOiS!$H$4:$H$994,ZOiS!$B$4:$B$994,A265),IF(C265="Ma-Wn",SUMIFS(ZOiS!$H$4:$H$994,ZOiS!$B$4:$B$994,A265)-SUMIFS(ZOiS!$G$4:$G$994,ZOiS!$B$4:$B$994,A265),SUMIFS(ZOiS!$H$4:$H$994,ZOiS!$B$4:$B$994,A265)))),"")</f>
        <v/>
      </c>
      <c r="H265" s="150" t="str">
        <f>IF(G265&lt;&gt;"",IF(G265="Wn",SUMIFS(ZOiS!$G$4:$G$994,ZOiS!$B$4:$B$994,E265),IF(G265="Wn-Ma",SUMIFS(ZOiS!$G$4:$G$994,ZOiS!$B$4:$B$994,E265)-SUMIFS(ZOiS!$H$4:$H$994,ZOiS!$B$4:$B$994,E265),IF(G265="Ma-Wn",SUMIFS(ZOiS!$H$4:$H$994,ZOiS!$B$4:$B$994,E265)-SUMIFS(ZOiS!$G$4:$G$994,ZOiS!$B$4:$B$994,E265),SUMIFS(ZOiS!$H$4:$H$994,ZOiS!$B$4:$B$994,E265)))),"")</f>
        <v/>
      </c>
      <c r="L265" s="150" t="str">
        <f>IF(K265&lt;&gt;"",IF(K265="Wn",SUMIFS(ZOiS!$E$4:$E$994,ZOiS!$B$4:$B$994,I265),IF(K265="Wn-Ma",SUMIFS(ZOiS!$E$4:$E$994,ZOiS!$B$4:$B$994,I265)-SUMIFS(ZOiS!$F$4:$F$994,ZOiS!$B$4:$B$994,I265),IF(K265="Ma-Wn",SUMIFS(ZOiS!$F$4:$F$994,ZOiS!$B$4:$B$994,I265)-SUMIFS(ZOiS!$E$4:$E$994,ZOiS!$B$4:$B$994,I265),SUMIFS(ZOiS!$F$4:$F$994,ZOiS!$B$4:$B$994,I265)))),"")</f>
        <v/>
      </c>
    </row>
    <row r="266" spans="4:12" x14ac:dyDescent="0.2">
      <c r="D266" s="150" t="str">
        <f>IF(C266&lt;&gt;"",IF(C266="Wn",SUMIFS(ZOiS!$G$4:$G$994,ZOiS!$B$4:$B$994,A266),IF(C266="Wn-Ma",SUMIFS(ZOiS!$G$4:$G$994,ZOiS!$B$4:$B$994,A266)-SUMIFS(ZOiS!$H$4:$H$994,ZOiS!$B$4:$B$994,A266),IF(C266="Ma-Wn",SUMIFS(ZOiS!$H$4:$H$994,ZOiS!$B$4:$B$994,A266)-SUMIFS(ZOiS!$G$4:$G$994,ZOiS!$B$4:$B$994,A266),SUMIFS(ZOiS!$H$4:$H$994,ZOiS!$B$4:$B$994,A266)))),"")</f>
        <v/>
      </c>
      <c r="H266" s="150" t="str">
        <f>IF(G266&lt;&gt;"",IF(G266="Wn",SUMIFS(ZOiS!$G$4:$G$994,ZOiS!$B$4:$B$994,E266),IF(G266="Wn-Ma",SUMIFS(ZOiS!$G$4:$G$994,ZOiS!$B$4:$B$994,E266)-SUMIFS(ZOiS!$H$4:$H$994,ZOiS!$B$4:$B$994,E266),IF(G266="Ma-Wn",SUMIFS(ZOiS!$H$4:$H$994,ZOiS!$B$4:$B$994,E266)-SUMIFS(ZOiS!$G$4:$G$994,ZOiS!$B$4:$B$994,E266),SUMIFS(ZOiS!$H$4:$H$994,ZOiS!$B$4:$B$994,E266)))),"")</f>
        <v/>
      </c>
      <c r="L266" s="150" t="str">
        <f>IF(K266&lt;&gt;"",IF(K266="Wn",SUMIFS(ZOiS!$E$4:$E$994,ZOiS!$B$4:$B$994,I266),IF(K266="Wn-Ma",SUMIFS(ZOiS!$E$4:$E$994,ZOiS!$B$4:$B$994,I266)-SUMIFS(ZOiS!$F$4:$F$994,ZOiS!$B$4:$B$994,I266),IF(K266="Ma-Wn",SUMIFS(ZOiS!$F$4:$F$994,ZOiS!$B$4:$B$994,I266)-SUMIFS(ZOiS!$E$4:$E$994,ZOiS!$B$4:$B$994,I266),SUMIFS(ZOiS!$F$4:$F$994,ZOiS!$B$4:$B$994,I266)))),"")</f>
        <v/>
      </c>
    </row>
    <row r="267" spans="4:12" x14ac:dyDescent="0.2">
      <c r="D267" s="150" t="str">
        <f>IF(C267&lt;&gt;"",IF(C267="Wn",SUMIFS(ZOiS!$G$4:$G$994,ZOiS!$B$4:$B$994,A267),IF(C267="Wn-Ma",SUMIFS(ZOiS!$G$4:$G$994,ZOiS!$B$4:$B$994,A267)-SUMIFS(ZOiS!$H$4:$H$994,ZOiS!$B$4:$B$994,A267),IF(C267="Ma-Wn",SUMIFS(ZOiS!$H$4:$H$994,ZOiS!$B$4:$B$994,A267)-SUMIFS(ZOiS!$G$4:$G$994,ZOiS!$B$4:$B$994,A267),SUMIFS(ZOiS!$H$4:$H$994,ZOiS!$B$4:$B$994,A267)))),"")</f>
        <v/>
      </c>
      <c r="H267" s="150" t="str">
        <f>IF(G267&lt;&gt;"",IF(G267="Wn",SUMIFS(ZOiS!$G$4:$G$994,ZOiS!$B$4:$B$994,E267),IF(G267="Wn-Ma",SUMIFS(ZOiS!$G$4:$G$994,ZOiS!$B$4:$B$994,E267)-SUMIFS(ZOiS!$H$4:$H$994,ZOiS!$B$4:$B$994,E267),IF(G267="Ma-Wn",SUMIFS(ZOiS!$H$4:$H$994,ZOiS!$B$4:$B$994,E267)-SUMIFS(ZOiS!$G$4:$G$994,ZOiS!$B$4:$B$994,E267),SUMIFS(ZOiS!$H$4:$H$994,ZOiS!$B$4:$B$994,E267)))),"")</f>
        <v/>
      </c>
      <c r="L267" s="150" t="str">
        <f>IF(K267&lt;&gt;"",IF(K267="Wn",SUMIFS(ZOiS!$E$4:$E$994,ZOiS!$B$4:$B$994,I267),IF(K267="Wn-Ma",SUMIFS(ZOiS!$E$4:$E$994,ZOiS!$B$4:$B$994,I267)-SUMIFS(ZOiS!$F$4:$F$994,ZOiS!$B$4:$B$994,I267),IF(K267="Ma-Wn",SUMIFS(ZOiS!$F$4:$F$994,ZOiS!$B$4:$B$994,I267)-SUMIFS(ZOiS!$E$4:$E$994,ZOiS!$B$4:$B$994,I267),SUMIFS(ZOiS!$F$4:$F$994,ZOiS!$B$4:$B$994,I267)))),"")</f>
        <v/>
      </c>
    </row>
    <row r="268" spans="4:12" x14ac:dyDescent="0.2">
      <c r="D268" s="150" t="str">
        <f>IF(C268&lt;&gt;"",IF(C268="Wn",SUMIFS(ZOiS!$G$4:$G$994,ZOiS!$B$4:$B$994,A268),IF(C268="Wn-Ma",SUMIFS(ZOiS!$G$4:$G$994,ZOiS!$B$4:$B$994,A268)-SUMIFS(ZOiS!$H$4:$H$994,ZOiS!$B$4:$B$994,A268),IF(C268="Ma-Wn",SUMIFS(ZOiS!$H$4:$H$994,ZOiS!$B$4:$B$994,A268)-SUMIFS(ZOiS!$G$4:$G$994,ZOiS!$B$4:$B$994,A268),SUMIFS(ZOiS!$H$4:$H$994,ZOiS!$B$4:$B$994,A268)))),"")</f>
        <v/>
      </c>
      <c r="H268" s="150" t="str">
        <f>IF(G268&lt;&gt;"",IF(G268="Wn",SUMIFS(ZOiS!$G$4:$G$994,ZOiS!$B$4:$B$994,E268),IF(G268="Wn-Ma",SUMIFS(ZOiS!$G$4:$G$994,ZOiS!$B$4:$B$994,E268)-SUMIFS(ZOiS!$H$4:$H$994,ZOiS!$B$4:$B$994,E268),IF(G268="Ma-Wn",SUMIFS(ZOiS!$H$4:$H$994,ZOiS!$B$4:$B$994,E268)-SUMIFS(ZOiS!$G$4:$G$994,ZOiS!$B$4:$B$994,E268),SUMIFS(ZOiS!$H$4:$H$994,ZOiS!$B$4:$B$994,E268)))),"")</f>
        <v/>
      </c>
      <c r="L268" s="150" t="str">
        <f>IF(K268&lt;&gt;"",IF(K268="Wn",SUMIFS(ZOiS!$E$4:$E$994,ZOiS!$B$4:$B$994,I268),IF(K268="Wn-Ma",SUMIFS(ZOiS!$E$4:$E$994,ZOiS!$B$4:$B$994,I268)-SUMIFS(ZOiS!$F$4:$F$994,ZOiS!$B$4:$B$994,I268),IF(K268="Ma-Wn",SUMIFS(ZOiS!$F$4:$F$994,ZOiS!$B$4:$B$994,I268)-SUMIFS(ZOiS!$E$4:$E$994,ZOiS!$B$4:$B$994,I268),SUMIFS(ZOiS!$F$4:$F$994,ZOiS!$B$4:$B$994,I268)))),"")</f>
        <v/>
      </c>
    </row>
    <row r="269" spans="4:12" x14ac:dyDescent="0.2">
      <c r="D269" s="150" t="str">
        <f>IF(C269&lt;&gt;"",IF(C269="Wn",SUMIFS(ZOiS!$G$4:$G$994,ZOiS!$B$4:$B$994,A269),IF(C269="Wn-Ma",SUMIFS(ZOiS!$G$4:$G$994,ZOiS!$B$4:$B$994,A269)-SUMIFS(ZOiS!$H$4:$H$994,ZOiS!$B$4:$B$994,A269),IF(C269="Ma-Wn",SUMIFS(ZOiS!$H$4:$H$994,ZOiS!$B$4:$B$994,A269)-SUMIFS(ZOiS!$G$4:$G$994,ZOiS!$B$4:$B$994,A269),SUMIFS(ZOiS!$H$4:$H$994,ZOiS!$B$4:$B$994,A269)))),"")</f>
        <v/>
      </c>
      <c r="H269" s="150" t="str">
        <f>IF(G269&lt;&gt;"",IF(G269="Wn",SUMIFS(ZOiS!$G$4:$G$994,ZOiS!$B$4:$B$994,E269),IF(G269="Wn-Ma",SUMIFS(ZOiS!$G$4:$G$994,ZOiS!$B$4:$B$994,E269)-SUMIFS(ZOiS!$H$4:$H$994,ZOiS!$B$4:$B$994,E269),IF(G269="Ma-Wn",SUMIFS(ZOiS!$H$4:$H$994,ZOiS!$B$4:$B$994,E269)-SUMIFS(ZOiS!$G$4:$G$994,ZOiS!$B$4:$B$994,E269),SUMIFS(ZOiS!$H$4:$H$994,ZOiS!$B$4:$B$994,E269)))),"")</f>
        <v/>
      </c>
      <c r="L269" s="150" t="str">
        <f>IF(K269&lt;&gt;"",IF(K269="Wn",SUMIFS(ZOiS!$E$4:$E$994,ZOiS!$B$4:$B$994,I269),IF(K269="Wn-Ma",SUMIFS(ZOiS!$E$4:$E$994,ZOiS!$B$4:$B$994,I269)-SUMIFS(ZOiS!$F$4:$F$994,ZOiS!$B$4:$B$994,I269),IF(K269="Ma-Wn",SUMIFS(ZOiS!$F$4:$F$994,ZOiS!$B$4:$B$994,I269)-SUMIFS(ZOiS!$E$4:$E$994,ZOiS!$B$4:$B$994,I269),SUMIFS(ZOiS!$F$4:$F$994,ZOiS!$B$4:$B$994,I269)))),"")</f>
        <v/>
      </c>
    </row>
    <row r="270" spans="4:12" x14ac:dyDescent="0.2">
      <c r="D270" s="150" t="str">
        <f>IF(C270&lt;&gt;"",IF(C270="Wn",SUMIFS(ZOiS!$G$4:$G$994,ZOiS!$B$4:$B$994,A270),IF(C270="Wn-Ma",SUMIFS(ZOiS!$G$4:$G$994,ZOiS!$B$4:$B$994,A270)-SUMIFS(ZOiS!$H$4:$H$994,ZOiS!$B$4:$B$994,A270),IF(C270="Ma-Wn",SUMIFS(ZOiS!$H$4:$H$994,ZOiS!$B$4:$B$994,A270)-SUMIFS(ZOiS!$G$4:$G$994,ZOiS!$B$4:$B$994,A270),SUMIFS(ZOiS!$H$4:$H$994,ZOiS!$B$4:$B$994,A270)))),"")</f>
        <v/>
      </c>
      <c r="H270" s="150" t="str">
        <f>IF(G270&lt;&gt;"",IF(G270="Wn",SUMIFS(ZOiS!$G$4:$G$994,ZOiS!$B$4:$B$994,E270),IF(G270="Wn-Ma",SUMIFS(ZOiS!$G$4:$G$994,ZOiS!$B$4:$B$994,E270)-SUMIFS(ZOiS!$H$4:$H$994,ZOiS!$B$4:$B$994,E270),IF(G270="Ma-Wn",SUMIFS(ZOiS!$H$4:$H$994,ZOiS!$B$4:$B$994,E270)-SUMIFS(ZOiS!$G$4:$G$994,ZOiS!$B$4:$B$994,E270),SUMIFS(ZOiS!$H$4:$H$994,ZOiS!$B$4:$B$994,E270)))),"")</f>
        <v/>
      </c>
      <c r="L270" s="150" t="str">
        <f>IF(K270&lt;&gt;"",IF(K270="Wn",SUMIFS(ZOiS!$E$4:$E$994,ZOiS!$B$4:$B$994,I270),IF(K270="Wn-Ma",SUMIFS(ZOiS!$E$4:$E$994,ZOiS!$B$4:$B$994,I270)-SUMIFS(ZOiS!$F$4:$F$994,ZOiS!$B$4:$B$994,I270),IF(K270="Ma-Wn",SUMIFS(ZOiS!$F$4:$F$994,ZOiS!$B$4:$B$994,I270)-SUMIFS(ZOiS!$E$4:$E$994,ZOiS!$B$4:$B$994,I270),SUMIFS(ZOiS!$F$4:$F$994,ZOiS!$B$4:$B$994,I270)))),"")</f>
        <v/>
      </c>
    </row>
    <row r="271" spans="4:12" x14ac:dyDescent="0.2">
      <c r="D271" s="150" t="str">
        <f>IF(C271&lt;&gt;"",IF(C271="Wn",SUMIFS(ZOiS!$G$4:$G$994,ZOiS!$B$4:$B$994,A271),IF(C271="Wn-Ma",SUMIFS(ZOiS!$G$4:$G$994,ZOiS!$B$4:$B$994,A271)-SUMIFS(ZOiS!$H$4:$H$994,ZOiS!$B$4:$B$994,A271),IF(C271="Ma-Wn",SUMIFS(ZOiS!$H$4:$H$994,ZOiS!$B$4:$B$994,A271)-SUMIFS(ZOiS!$G$4:$G$994,ZOiS!$B$4:$B$994,A271),SUMIFS(ZOiS!$H$4:$H$994,ZOiS!$B$4:$B$994,A271)))),"")</f>
        <v/>
      </c>
      <c r="H271" s="150" t="str">
        <f>IF(G271&lt;&gt;"",IF(G271="Wn",SUMIFS(ZOiS!$G$4:$G$994,ZOiS!$B$4:$B$994,E271),IF(G271="Wn-Ma",SUMIFS(ZOiS!$G$4:$G$994,ZOiS!$B$4:$B$994,E271)-SUMIFS(ZOiS!$H$4:$H$994,ZOiS!$B$4:$B$994,E271),IF(G271="Ma-Wn",SUMIFS(ZOiS!$H$4:$H$994,ZOiS!$B$4:$B$994,E271)-SUMIFS(ZOiS!$G$4:$G$994,ZOiS!$B$4:$B$994,E271),SUMIFS(ZOiS!$H$4:$H$994,ZOiS!$B$4:$B$994,E271)))),"")</f>
        <v/>
      </c>
      <c r="L271" s="150" t="str">
        <f>IF(K271&lt;&gt;"",IF(K271="Wn",SUMIFS(ZOiS!$E$4:$E$994,ZOiS!$B$4:$B$994,I271),IF(K271="Wn-Ma",SUMIFS(ZOiS!$E$4:$E$994,ZOiS!$B$4:$B$994,I271)-SUMIFS(ZOiS!$F$4:$F$994,ZOiS!$B$4:$B$994,I271),IF(K271="Ma-Wn",SUMIFS(ZOiS!$F$4:$F$994,ZOiS!$B$4:$B$994,I271)-SUMIFS(ZOiS!$E$4:$E$994,ZOiS!$B$4:$B$994,I271),SUMIFS(ZOiS!$F$4:$F$994,ZOiS!$B$4:$B$994,I271)))),"")</f>
        <v/>
      </c>
    </row>
    <row r="272" spans="4:12" x14ac:dyDescent="0.2">
      <c r="D272" s="150" t="str">
        <f>IF(C272&lt;&gt;"",IF(C272="Wn",SUMIFS(ZOiS!$G$4:$G$994,ZOiS!$B$4:$B$994,A272),IF(C272="Wn-Ma",SUMIFS(ZOiS!$G$4:$G$994,ZOiS!$B$4:$B$994,A272)-SUMIFS(ZOiS!$H$4:$H$994,ZOiS!$B$4:$B$994,A272),IF(C272="Ma-Wn",SUMIFS(ZOiS!$H$4:$H$994,ZOiS!$B$4:$B$994,A272)-SUMIFS(ZOiS!$G$4:$G$994,ZOiS!$B$4:$B$994,A272),SUMIFS(ZOiS!$H$4:$H$994,ZOiS!$B$4:$B$994,A272)))),"")</f>
        <v/>
      </c>
      <c r="H272" s="150" t="str">
        <f>IF(G272&lt;&gt;"",IF(G272="Wn",SUMIFS(ZOiS!$G$4:$G$994,ZOiS!$B$4:$B$994,E272),IF(G272="Wn-Ma",SUMIFS(ZOiS!$G$4:$G$994,ZOiS!$B$4:$B$994,E272)-SUMIFS(ZOiS!$H$4:$H$994,ZOiS!$B$4:$B$994,E272),IF(G272="Ma-Wn",SUMIFS(ZOiS!$H$4:$H$994,ZOiS!$B$4:$B$994,E272)-SUMIFS(ZOiS!$G$4:$G$994,ZOiS!$B$4:$B$994,E272),SUMIFS(ZOiS!$H$4:$H$994,ZOiS!$B$4:$B$994,E272)))),"")</f>
        <v/>
      </c>
      <c r="L272" s="150" t="str">
        <f>IF(K272&lt;&gt;"",IF(K272="Wn",SUMIFS(ZOiS!$E$4:$E$994,ZOiS!$B$4:$B$994,I272),IF(K272="Wn-Ma",SUMIFS(ZOiS!$E$4:$E$994,ZOiS!$B$4:$B$994,I272)-SUMIFS(ZOiS!$F$4:$F$994,ZOiS!$B$4:$B$994,I272),IF(K272="Ma-Wn",SUMIFS(ZOiS!$F$4:$F$994,ZOiS!$B$4:$B$994,I272)-SUMIFS(ZOiS!$E$4:$E$994,ZOiS!$B$4:$B$994,I272),SUMIFS(ZOiS!$F$4:$F$994,ZOiS!$B$4:$B$994,I272)))),"")</f>
        <v/>
      </c>
    </row>
    <row r="273" spans="4:12" x14ac:dyDescent="0.2">
      <c r="D273" s="150" t="str">
        <f>IF(C273&lt;&gt;"",IF(C273="Wn",SUMIFS(ZOiS!$G$4:$G$994,ZOiS!$B$4:$B$994,A273),IF(C273="Wn-Ma",SUMIFS(ZOiS!$G$4:$G$994,ZOiS!$B$4:$B$994,A273)-SUMIFS(ZOiS!$H$4:$H$994,ZOiS!$B$4:$B$994,A273),IF(C273="Ma-Wn",SUMIFS(ZOiS!$H$4:$H$994,ZOiS!$B$4:$B$994,A273)-SUMIFS(ZOiS!$G$4:$G$994,ZOiS!$B$4:$B$994,A273),SUMIFS(ZOiS!$H$4:$H$994,ZOiS!$B$4:$B$994,A273)))),"")</f>
        <v/>
      </c>
      <c r="H273" s="150" t="str">
        <f>IF(G273&lt;&gt;"",IF(G273="Wn",SUMIFS(ZOiS!$G$4:$G$994,ZOiS!$B$4:$B$994,E273),IF(G273="Wn-Ma",SUMIFS(ZOiS!$G$4:$G$994,ZOiS!$B$4:$B$994,E273)-SUMIFS(ZOiS!$H$4:$H$994,ZOiS!$B$4:$B$994,E273),IF(G273="Ma-Wn",SUMIFS(ZOiS!$H$4:$H$994,ZOiS!$B$4:$B$994,E273)-SUMIFS(ZOiS!$G$4:$G$994,ZOiS!$B$4:$B$994,E273),SUMIFS(ZOiS!$H$4:$H$994,ZOiS!$B$4:$B$994,E273)))),"")</f>
        <v/>
      </c>
      <c r="L273" s="150" t="str">
        <f>IF(K273&lt;&gt;"",IF(K273="Wn",SUMIFS(ZOiS!$E$4:$E$994,ZOiS!$B$4:$B$994,I273),IF(K273="Wn-Ma",SUMIFS(ZOiS!$E$4:$E$994,ZOiS!$B$4:$B$994,I273)-SUMIFS(ZOiS!$F$4:$F$994,ZOiS!$B$4:$B$994,I273),IF(K273="Ma-Wn",SUMIFS(ZOiS!$F$4:$F$994,ZOiS!$B$4:$B$994,I273)-SUMIFS(ZOiS!$E$4:$E$994,ZOiS!$B$4:$B$994,I273),SUMIFS(ZOiS!$F$4:$F$994,ZOiS!$B$4:$B$994,I273)))),"")</f>
        <v/>
      </c>
    </row>
    <row r="274" spans="4:12" x14ac:dyDescent="0.2">
      <c r="D274" s="150" t="str">
        <f>IF(C274&lt;&gt;"",IF(C274="Wn",SUMIFS(ZOiS!$G$4:$G$994,ZOiS!$B$4:$B$994,A274),IF(C274="Wn-Ma",SUMIFS(ZOiS!$G$4:$G$994,ZOiS!$B$4:$B$994,A274)-SUMIFS(ZOiS!$H$4:$H$994,ZOiS!$B$4:$B$994,A274),IF(C274="Ma-Wn",SUMIFS(ZOiS!$H$4:$H$994,ZOiS!$B$4:$B$994,A274)-SUMIFS(ZOiS!$G$4:$G$994,ZOiS!$B$4:$B$994,A274),SUMIFS(ZOiS!$H$4:$H$994,ZOiS!$B$4:$B$994,A274)))),"")</f>
        <v/>
      </c>
      <c r="H274" s="150" t="str">
        <f>IF(G274&lt;&gt;"",IF(G274="Wn",SUMIFS(ZOiS!$G$4:$G$994,ZOiS!$B$4:$B$994,E274),IF(G274="Wn-Ma",SUMIFS(ZOiS!$G$4:$G$994,ZOiS!$B$4:$B$994,E274)-SUMIFS(ZOiS!$H$4:$H$994,ZOiS!$B$4:$B$994,E274),IF(G274="Ma-Wn",SUMIFS(ZOiS!$H$4:$H$994,ZOiS!$B$4:$B$994,E274)-SUMIFS(ZOiS!$G$4:$G$994,ZOiS!$B$4:$B$994,E274),SUMIFS(ZOiS!$H$4:$H$994,ZOiS!$B$4:$B$994,E274)))),"")</f>
        <v/>
      </c>
      <c r="L274" s="150" t="str">
        <f>IF(K274&lt;&gt;"",IF(K274="Wn",SUMIFS(ZOiS!$E$4:$E$994,ZOiS!$B$4:$B$994,I274),IF(K274="Wn-Ma",SUMIFS(ZOiS!$E$4:$E$994,ZOiS!$B$4:$B$994,I274)-SUMIFS(ZOiS!$F$4:$F$994,ZOiS!$B$4:$B$994,I274),IF(K274="Ma-Wn",SUMIFS(ZOiS!$F$4:$F$994,ZOiS!$B$4:$B$994,I274)-SUMIFS(ZOiS!$E$4:$E$994,ZOiS!$B$4:$B$994,I274),SUMIFS(ZOiS!$F$4:$F$994,ZOiS!$B$4:$B$994,I274)))),"")</f>
        <v/>
      </c>
    </row>
    <row r="275" spans="4:12" x14ac:dyDescent="0.2">
      <c r="D275" s="150" t="str">
        <f>IF(C275&lt;&gt;"",IF(C275="Wn",SUMIFS(ZOiS!$G$4:$G$994,ZOiS!$B$4:$B$994,A275),IF(C275="Wn-Ma",SUMIFS(ZOiS!$G$4:$G$994,ZOiS!$B$4:$B$994,A275)-SUMIFS(ZOiS!$H$4:$H$994,ZOiS!$B$4:$B$994,A275),IF(C275="Ma-Wn",SUMIFS(ZOiS!$H$4:$H$994,ZOiS!$B$4:$B$994,A275)-SUMIFS(ZOiS!$G$4:$G$994,ZOiS!$B$4:$B$994,A275),SUMIFS(ZOiS!$H$4:$H$994,ZOiS!$B$4:$B$994,A275)))),"")</f>
        <v/>
      </c>
      <c r="H275" s="150" t="str">
        <f>IF(G275&lt;&gt;"",IF(G275="Wn",SUMIFS(ZOiS!$G$4:$G$994,ZOiS!$B$4:$B$994,E275),IF(G275="Wn-Ma",SUMIFS(ZOiS!$G$4:$G$994,ZOiS!$B$4:$B$994,E275)-SUMIFS(ZOiS!$H$4:$H$994,ZOiS!$B$4:$B$994,E275),IF(G275="Ma-Wn",SUMIFS(ZOiS!$H$4:$H$994,ZOiS!$B$4:$B$994,E275)-SUMIFS(ZOiS!$G$4:$G$994,ZOiS!$B$4:$B$994,E275),SUMIFS(ZOiS!$H$4:$H$994,ZOiS!$B$4:$B$994,E275)))),"")</f>
        <v/>
      </c>
      <c r="L275" s="150" t="str">
        <f>IF(K275&lt;&gt;"",IF(K275="Wn",SUMIFS(ZOiS!$E$4:$E$994,ZOiS!$B$4:$B$994,I275),IF(K275="Wn-Ma",SUMIFS(ZOiS!$E$4:$E$994,ZOiS!$B$4:$B$994,I275)-SUMIFS(ZOiS!$F$4:$F$994,ZOiS!$B$4:$B$994,I275),IF(K275="Ma-Wn",SUMIFS(ZOiS!$F$4:$F$994,ZOiS!$B$4:$B$994,I275)-SUMIFS(ZOiS!$E$4:$E$994,ZOiS!$B$4:$B$994,I275),SUMIFS(ZOiS!$F$4:$F$994,ZOiS!$B$4:$B$994,I275)))),"")</f>
        <v/>
      </c>
    </row>
    <row r="276" spans="4:12" x14ac:dyDescent="0.2">
      <c r="D276" s="150" t="str">
        <f>IF(C276&lt;&gt;"",IF(C276="Wn",SUMIFS(ZOiS!$G$4:$G$994,ZOiS!$B$4:$B$994,A276),IF(C276="Wn-Ma",SUMIFS(ZOiS!$G$4:$G$994,ZOiS!$B$4:$B$994,A276)-SUMIFS(ZOiS!$H$4:$H$994,ZOiS!$B$4:$B$994,A276),IF(C276="Ma-Wn",SUMIFS(ZOiS!$H$4:$H$994,ZOiS!$B$4:$B$994,A276)-SUMIFS(ZOiS!$G$4:$G$994,ZOiS!$B$4:$B$994,A276),SUMIFS(ZOiS!$H$4:$H$994,ZOiS!$B$4:$B$994,A276)))),"")</f>
        <v/>
      </c>
      <c r="H276" s="150" t="str">
        <f>IF(G276&lt;&gt;"",IF(G276="Wn",SUMIFS(ZOiS!$G$4:$G$994,ZOiS!$B$4:$B$994,E276),IF(G276="Wn-Ma",SUMIFS(ZOiS!$G$4:$G$994,ZOiS!$B$4:$B$994,E276)-SUMIFS(ZOiS!$H$4:$H$994,ZOiS!$B$4:$B$994,E276),IF(G276="Ma-Wn",SUMIFS(ZOiS!$H$4:$H$994,ZOiS!$B$4:$B$994,E276)-SUMIFS(ZOiS!$G$4:$G$994,ZOiS!$B$4:$B$994,E276),SUMIFS(ZOiS!$H$4:$H$994,ZOiS!$B$4:$B$994,E276)))),"")</f>
        <v/>
      </c>
      <c r="L276" s="150" t="str">
        <f>IF(K276&lt;&gt;"",IF(K276="Wn",SUMIFS(ZOiS!$E$4:$E$994,ZOiS!$B$4:$B$994,I276),IF(K276="Wn-Ma",SUMIFS(ZOiS!$E$4:$E$994,ZOiS!$B$4:$B$994,I276)-SUMIFS(ZOiS!$F$4:$F$994,ZOiS!$B$4:$B$994,I276),IF(K276="Ma-Wn",SUMIFS(ZOiS!$F$4:$F$994,ZOiS!$B$4:$B$994,I276)-SUMIFS(ZOiS!$E$4:$E$994,ZOiS!$B$4:$B$994,I276),SUMIFS(ZOiS!$F$4:$F$994,ZOiS!$B$4:$B$994,I276)))),"")</f>
        <v/>
      </c>
    </row>
    <row r="277" spans="4:12" x14ac:dyDescent="0.2">
      <c r="D277" s="150" t="str">
        <f>IF(C277&lt;&gt;"",IF(C277="Wn",SUMIFS(ZOiS!$G$4:$G$994,ZOiS!$B$4:$B$994,A277),IF(C277="Wn-Ma",SUMIFS(ZOiS!$G$4:$G$994,ZOiS!$B$4:$B$994,A277)-SUMIFS(ZOiS!$H$4:$H$994,ZOiS!$B$4:$B$994,A277),IF(C277="Ma-Wn",SUMIFS(ZOiS!$H$4:$H$994,ZOiS!$B$4:$B$994,A277)-SUMIFS(ZOiS!$G$4:$G$994,ZOiS!$B$4:$B$994,A277),SUMIFS(ZOiS!$H$4:$H$994,ZOiS!$B$4:$B$994,A277)))),"")</f>
        <v/>
      </c>
      <c r="H277" s="150" t="str">
        <f>IF(G277&lt;&gt;"",IF(G277="Wn",SUMIFS(ZOiS!$G$4:$G$994,ZOiS!$B$4:$B$994,E277),IF(G277="Wn-Ma",SUMIFS(ZOiS!$G$4:$G$994,ZOiS!$B$4:$B$994,E277)-SUMIFS(ZOiS!$H$4:$H$994,ZOiS!$B$4:$B$994,E277),IF(G277="Ma-Wn",SUMIFS(ZOiS!$H$4:$H$994,ZOiS!$B$4:$B$994,E277)-SUMIFS(ZOiS!$G$4:$G$994,ZOiS!$B$4:$B$994,E277),SUMIFS(ZOiS!$H$4:$H$994,ZOiS!$B$4:$B$994,E277)))),"")</f>
        <v/>
      </c>
      <c r="L277" s="150" t="str">
        <f>IF(K277&lt;&gt;"",IF(K277="Wn",SUMIFS(ZOiS!$E$4:$E$994,ZOiS!$B$4:$B$994,I277),IF(K277="Wn-Ma",SUMIFS(ZOiS!$E$4:$E$994,ZOiS!$B$4:$B$994,I277)-SUMIFS(ZOiS!$F$4:$F$994,ZOiS!$B$4:$B$994,I277),IF(K277="Ma-Wn",SUMIFS(ZOiS!$F$4:$F$994,ZOiS!$B$4:$B$994,I277)-SUMIFS(ZOiS!$E$4:$E$994,ZOiS!$B$4:$B$994,I277),SUMIFS(ZOiS!$F$4:$F$994,ZOiS!$B$4:$B$994,I277)))),"")</f>
        <v/>
      </c>
    </row>
    <row r="278" spans="4:12" x14ac:dyDescent="0.2">
      <c r="D278" s="150" t="str">
        <f>IF(C278&lt;&gt;"",IF(C278="Wn",SUMIFS(ZOiS!$G$4:$G$994,ZOiS!$B$4:$B$994,A278),IF(C278="Wn-Ma",SUMIFS(ZOiS!$G$4:$G$994,ZOiS!$B$4:$B$994,A278)-SUMIFS(ZOiS!$H$4:$H$994,ZOiS!$B$4:$B$994,A278),IF(C278="Ma-Wn",SUMIFS(ZOiS!$H$4:$H$994,ZOiS!$B$4:$B$994,A278)-SUMIFS(ZOiS!$G$4:$G$994,ZOiS!$B$4:$B$994,A278),SUMIFS(ZOiS!$H$4:$H$994,ZOiS!$B$4:$B$994,A278)))),"")</f>
        <v/>
      </c>
      <c r="H278" s="150" t="str">
        <f>IF(G278&lt;&gt;"",IF(G278="Wn",SUMIFS(ZOiS!$G$4:$G$994,ZOiS!$B$4:$B$994,E278),IF(G278="Wn-Ma",SUMIFS(ZOiS!$G$4:$G$994,ZOiS!$B$4:$B$994,E278)-SUMIFS(ZOiS!$H$4:$H$994,ZOiS!$B$4:$B$994,E278),IF(G278="Ma-Wn",SUMIFS(ZOiS!$H$4:$H$994,ZOiS!$B$4:$B$994,E278)-SUMIFS(ZOiS!$G$4:$G$994,ZOiS!$B$4:$B$994,E278),SUMIFS(ZOiS!$H$4:$H$994,ZOiS!$B$4:$B$994,E278)))),"")</f>
        <v/>
      </c>
      <c r="L278" s="150" t="str">
        <f>IF(K278&lt;&gt;"",IF(K278="Wn",SUMIFS(ZOiS!$E$4:$E$994,ZOiS!$B$4:$B$994,I278),IF(K278="Wn-Ma",SUMIFS(ZOiS!$E$4:$E$994,ZOiS!$B$4:$B$994,I278)-SUMIFS(ZOiS!$F$4:$F$994,ZOiS!$B$4:$B$994,I278),IF(K278="Ma-Wn",SUMIFS(ZOiS!$F$4:$F$994,ZOiS!$B$4:$B$994,I278)-SUMIFS(ZOiS!$E$4:$E$994,ZOiS!$B$4:$B$994,I278),SUMIFS(ZOiS!$F$4:$F$994,ZOiS!$B$4:$B$994,I278)))),"")</f>
        <v/>
      </c>
    </row>
    <row r="279" spans="4:12" x14ac:dyDescent="0.2">
      <c r="D279" s="150" t="str">
        <f>IF(C279&lt;&gt;"",IF(C279="Wn",SUMIFS(ZOiS!$G$4:$G$994,ZOiS!$B$4:$B$994,A279),IF(C279="Wn-Ma",SUMIFS(ZOiS!$G$4:$G$994,ZOiS!$B$4:$B$994,A279)-SUMIFS(ZOiS!$H$4:$H$994,ZOiS!$B$4:$B$994,A279),IF(C279="Ma-Wn",SUMIFS(ZOiS!$H$4:$H$994,ZOiS!$B$4:$B$994,A279)-SUMIFS(ZOiS!$G$4:$G$994,ZOiS!$B$4:$B$994,A279),SUMIFS(ZOiS!$H$4:$H$994,ZOiS!$B$4:$B$994,A279)))),"")</f>
        <v/>
      </c>
      <c r="H279" s="150" t="str">
        <f>IF(G279&lt;&gt;"",IF(G279="Wn",SUMIFS(ZOiS!$G$4:$G$994,ZOiS!$B$4:$B$994,E279),IF(G279="Wn-Ma",SUMIFS(ZOiS!$G$4:$G$994,ZOiS!$B$4:$B$994,E279)-SUMIFS(ZOiS!$H$4:$H$994,ZOiS!$B$4:$B$994,E279),IF(G279="Ma-Wn",SUMIFS(ZOiS!$H$4:$H$994,ZOiS!$B$4:$B$994,E279)-SUMIFS(ZOiS!$G$4:$G$994,ZOiS!$B$4:$B$994,E279),SUMIFS(ZOiS!$H$4:$H$994,ZOiS!$B$4:$B$994,E279)))),"")</f>
        <v/>
      </c>
      <c r="L279" s="150" t="str">
        <f>IF(K279&lt;&gt;"",IF(K279="Wn",SUMIFS(ZOiS!$E$4:$E$994,ZOiS!$B$4:$B$994,I279),IF(K279="Wn-Ma",SUMIFS(ZOiS!$E$4:$E$994,ZOiS!$B$4:$B$994,I279)-SUMIFS(ZOiS!$F$4:$F$994,ZOiS!$B$4:$B$994,I279),IF(K279="Ma-Wn",SUMIFS(ZOiS!$F$4:$F$994,ZOiS!$B$4:$B$994,I279)-SUMIFS(ZOiS!$E$4:$E$994,ZOiS!$B$4:$B$994,I279),SUMIFS(ZOiS!$F$4:$F$994,ZOiS!$B$4:$B$994,I279)))),"")</f>
        <v/>
      </c>
    </row>
    <row r="280" spans="4:12" x14ac:dyDescent="0.2">
      <c r="D280" s="150" t="str">
        <f>IF(C280&lt;&gt;"",IF(C280="Wn",SUMIFS(ZOiS!$G$4:$G$994,ZOiS!$B$4:$B$994,A280),IF(C280="Wn-Ma",SUMIFS(ZOiS!$G$4:$G$994,ZOiS!$B$4:$B$994,A280)-SUMIFS(ZOiS!$H$4:$H$994,ZOiS!$B$4:$B$994,A280),IF(C280="Ma-Wn",SUMIFS(ZOiS!$H$4:$H$994,ZOiS!$B$4:$B$994,A280)-SUMIFS(ZOiS!$G$4:$G$994,ZOiS!$B$4:$B$994,A280),SUMIFS(ZOiS!$H$4:$H$994,ZOiS!$B$4:$B$994,A280)))),"")</f>
        <v/>
      </c>
      <c r="H280" s="150" t="str">
        <f>IF(G280&lt;&gt;"",IF(G280="Wn",SUMIFS(ZOiS!$G$4:$G$994,ZOiS!$B$4:$B$994,E280),IF(G280="Wn-Ma",SUMIFS(ZOiS!$G$4:$G$994,ZOiS!$B$4:$B$994,E280)-SUMIFS(ZOiS!$H$4:$H$994,ZOiS!$B$4:$B$994,E280),IF(G280="Ma-Wn",SUMIFS(ZOiS!$H$4:$H$994,ZOiS!$B$4:$B$994,E280)-SUMIFS(ZOiS!$G$4:$G$994,ZOiS!$B$4:$B$994,E280),SUMIFS(ZOiS!$H$4:$H$994,ZOiS!$B$4:$B$994,E280)))),"")</f>
        <v/>
      </c>
      <c r="L280" s="150" t="str">
        <f>IF(K280&lt;&gt;"",IF(K280="Wn",SUMIFS(ZOiS!$E$4:$E$994,ZOiS!$B$4:$B$994,I280),IF(K280="Wn-Ma",SUMIFS(ZOiS!$E$4:$E$994,ZOiS!$B$4:$B$994,I280)-SUMIFS(ZOiS!$F$4:$F$994,ZOiS!$B$4:$B$994,I280),IF(K280="Ma-Wn",SUMIFS(ZOiS!$F$4:$F$994,ZOiS!$B$4:$B$994,I280)-SUMIFS(ZOiS!$E$4:$E$994,ZOiS!$B$4:$B$994,I280),SUMIFS(ZOiS!$F$4:$F$994,ZOiS!$B$4:$B$994,I280)))),"")</f>
        <v/>
      </c>
    </row>
    <row r="281" spans="4:12" x14ac:dyDescent="0.2">
      <c r="D281" s="150" t="str">
        <f>IF(C281&lt;&gt;"",IF(C281="Wn",SUMIFS(ZOiS!$G$4:$G$994,ZOiS!$B$4:$B$994,A281),IF(C281="Wn-Ma",SUMIFS(ZOiS!$G$4:$G$994,ZOiS!$B$4:$B$994,A281)-SUMIFS(ZOiS!$H$4:$H$994,ZOiS!$B$4:$B$994,A281),IF(C281="Ma-Wn",SUMIFS(ZOiS!$H$4:$H$994,ZOiS!$B$4:$B$994,A281)-SUMIFS(ZOiS!$G$4:$G$994,ZOiS!$B$4:$B$994,A281),SUMIFS(ZOiS!$H$4:$H$994,ZOiS!$B$4:$B$994,A281)))),"")</f>
        <v/>
      </c>
      <c r="H281" s="150" t="str">
        <f>IF(G281&lt;&gt;"",IF(G281="Wn",SUMIFS(ZOiS!$G$4:$G$994,ZOiS!$B$4:$B$994,E281),IF(G281="Wn-Ma",SUMIFS(ZOiS!$G$4:$G$994,ZOiS!$B$4:$B$994,E281)-SUMIFS(ZOiS!$H$4:$H$994,ZOiS!$B$4:$B$994,E281),IF(G281="Ma-Wn",SUMIFS(ZOiS!$H$4:$H$994,ZOiS!$B$4:$B$994,E281)-SUMIFS(ZOiS!$G$4:$G$994,ZOiS!$B$4:$B$994,E281),SUMIFS(ZOiS!$H$4:$H$994,ZOiS!$B$4:$B$994,E281)))),"")</f>
        <v/>
      </c>
      <c r="L281" s="150" t="str">
        <f>IF(K281&lt;&gt;"",IF(K281="Wn",SUMIFS(ZOiS!$E$4:$E$994,ZOiS!$B$4:$B$994,I281),IF(K281="Wn-Ma",SUMIFS(ZOiS!$E$4:$E$994,ZOiS!$B$4:$B$994,I281)-SUMIFS(ZOiS!$F$4:$F$994,ZOiS!$B$4:$B$994,I281),IF(K281="Ma-Wn",SUMIFS(ZOiS!$F$4:$F$994,ZOiS!$B$4:$B$994,I281)-SUMIFS(ZOiS!$E$4:$E$994,ZOiS!$B$4:$B$994,I281),SUMIFS(ZOiS!$F$4:$F$994,ZOiS!$B$4:$B$994,I281)))),"")</f>
        <v/>
      </c>
    </row>
    <row r="282" spans="4:12" x14ac:dyDescent="0.2">
      <c r="D282" s="150" t="str">
        <f>IF(C282&lt;&gt;"",IF(C282="Wn",SUMIFS(ZOiS!$G$4:$G$994,ZOiS!$B$4:$B$994,A282),IF(C282="Wn-Ma",SUMIFS(ZOiS!$G$4:$G$994,ZOiS!$B$4:$B$994,A282)-SUMIFS(ZOiS!$H$4:$H$994,ZOiS!$B$4:$B$994,A282),IF(C282="Ma-Wn",SUMIFS(ZOiS!$H$4:$H$994,ZOiS!$B$4:$B$994,A282)-SUMIFS(ZOiS!$G$4:$G$994,ZOiS!$B$4:$B$994,A282),SUMIFS(ZOiS!$H$4:$H$994,ZOiS!$B$4:$B$994,A282)))),"")</f>
        <v/>
      </c>
      <c r="H282" s="150" t="str">
        <f>IF(G282&lt;&gt;"",IF(G282="Wn",SUMIFS(ZOiS!$G$4:$G$994,ZOiS!$B$4:$B$994,E282),IF(G282="Wn-Ma",SUMIFS(ZOiS!$G$4:$G$994,ZOiS!$B$4:$B$994,E282)-SUMIFS(ZOiS!$H$4:$H$994,ZOiS!$B$4:$B$994,E282),IF(G282="Ma-Wn",SUMIFS(ZOiS!$H$4:$H$994,ZOiS!$B$4:$B$994,E282)-SUMIFS(ZOiS!$G$4:$G$994,ZOiS!$B$4:$B$994,E282),SUMIFS(ZOiS!$H$4:$H$994,ZOiS!$B$4:$B$994,E282)))),"")</f>
        <v/>
      </c>
      <c r="L282" s="150" t="str">
        <f>IF(K282&lt;&gt;"",IF(K282="Wn",SUMIFS(ZOiS!$E$4:$E$994,ZOiS!$B$4:$B$994,I282),IF(K282="Wn-Ma",SUMIFS(ZOiS!$E$4:$E$994,ZOiS!$B$4:$B$994,I282)-SUMIFS(ZOiS!$F$4:$F$994,ZOiS!$B$4:$B$994,I282),IF(K282="Ma-Wn",SUMIFS(ZOiS!$F$4:$F$994,ZOiS!$B$4:$B$994,I282)-SUMIFS(ZOiS!$E$4:$E$994,ZOiS!$B$4:$B$994,I282),SUMIFS(ZOiS!$F$4:$F$994,ZOiS!$B$4:$B$994,I282)))),"")</f>
        <v/>
      </c>
    </row>
    <row r="283" spans="4:12" x14ac:dyDescent="0.2">
      <c r="D283" s="150" t="str">
        <f>IF(C283&lt;&gt;"",IF(C283="Wn",SUMIFS(ZOiS!$G$4:$G$994,ZOiS!$B$4:$B$994,A283),IF(C283="Wn-Ma",SUMIFS(ZOiS!$G$4:$G$994,ZOiS!$B$4:$B$994,A283)-SUMIFS(ZOiS!$H$4:$H$994,ZOiS!$B$4:$B$994,A283),IF(C283="Ma-Wn",SUMIFS(ZOiS!$H$4:$H$994,ZOiS!$B$4:$B$994,A283)-SUMIFS(ZOiS!$G$4:$G$994,ZOiS!$B$4:$B$994,A283),SUMIFS(ZOiS!$H$4:$H$994,ZOiS!$B$4:$B$994,A283)))),"")</f>
        <v/>
      </c>
      <c r="H283" s="150" t="str">
        <f>IF(G283&lt;&gt;"",IF(G283="Wn",SUMIFS(ZOiS!$G$4:$G$994,ZOiS!$B$4:$B$994,E283),IF(G283="Wn-Ma",SUMIFS(ZOiS!$G$4:$G$994,ZOiS!$B$4:$B$994,E283)-SUMIFS(ZOiS!$H$4:$H$994,ZOiS!$B$4:$B$994,E283),IF(G283="Ma-Wn",SUMIFS(ZOiS!$H$4:$H$994,ZOiS!$B$4:$B$994,E283)-SUMIFS(ZOiS!$G$4:$G$994,ZOiS!$B$4:$B$994,E283),SUMIFS(ZOiS!$H$4:$H$994,ZOiS!$B$4:$B$994,E283)))),"")</f>
        <v/>
      </c>
      <c r="L283" s="150" t="str">
        <f>IF(K283&lt;&gt;"",IF(K283="Wn",SUMIFS(ZOiS!$E$4:$E$994,ZOiS!$B$4:$B$994,I283),IF(K283="Wn-Ma",SUMIFS(ZOiS!$E$4:$E$994,ZOiS!$B$4:$B$994,I283)-SUMIFS(ZOiS!$F$4:$F$994,ZOiS!$B$4:$B$994,I283),IF(K283="Ma-Wn",SUMIFS(ZOiS!$F$4:$F$994,ZOiS!$B$4:$B$994,I283)-SUMIFS(ZOiS!$E$4:$E$994,ZOiS!$B$4:$B$994,I283),SUMIFS(ZOiS!$F$4:$F$994,ZOiS!$B$4:$B$994,I283)))),"")</f>
        <v/>
      </c>
    </row>
    <row r="284" spans="4:12" x14ac:dyDescent="0.2">
      <c r="D284" s="150" t="str">
        <f>IF(C284&lt;&gt;"",IF(C284="Wn",SUMIFS(ZOiS!$G$4:$G$994,ZOiS!$B$4:$B$994,A284),IF(C284="Wn-Ma",SUMIFS(ZOiS!$G$4:$G$994,ZOiS!$B$4:$B$994,A284)-SUMIFS(ZOiS!$H$4:$H$994,ZOiS!$B$4:$B$994,A284),IF(C284="Ma-Wn",SUMIFS(ZOiS!$H$4:$H$994,ZOiS!$B$4:$B$994,A284)-SUMIFS(ZOiS!$G$4:$G$994,ZOiS!$B$4:$B$994,A284),SUMIFS(ZOiS!$H$4:$H$994,ZOiS!$B$4:$B$994,A284)))),"")</f>
        <v/>
      </c>
      <c r="H284" s="150" t="str">
        <f>IF(G284&lt;&gt;"",IF(G284="Wn",SUMIFS(ZOiS!$G$4:$G$994,ZOiS!$B$4:$B$994,E284),IF(G284="Wn-Ma",SUMIFS(ZOiS!$G$4:$G$994,ZOiS!$B$4:$B$994,E284)-SUMIFS(ZOiS!$H$4:$H$994,ZOiS!$B$4:$B$994,E284),IF(G284="Ma-Wn",SUMIFS(ZOiS!$H$4:$H$994,ZOiS!$B$4:$B$994,E284)-SUMIFS(ZOiS!$G$4:$G$994,ZOiS!$B$4:$B$994,E284),SUMIFS(ZOiS!$H$4:$H$994,ZOiS!$B$4:$B$994,E284)))),"")</f>
        <v/>
      </c>
      <c r="L284" s="150" t="str">
        <f>IF(K284&lt;&gt;"",IF(K284="Wn",SUMIFS(ZOiS!$E$4:$E$994,ZOiS!$B$4:$B$994,I284),IF(K284="Wn-Ma",SUMIFS(ZOiS!$E$4:$E$994,ZOiS!$B$4:$B$994,I284)-SUMIFS(ZOiS!$F$4:$F$994,ZOiS!$B$4:$B$994,I284),IF(K284="Ma-Wn",SUMIFS(ZOiS!$F$4:$F$994,ZOiS!$B$4:$B$994,I284)-SUMIFS(ZOiS!$E$4:$E$994,ZOiS!$B$4:$B$994,I284),SUMIFS(ZOiS!$F$4:$F$994,ZOiS!$B$4:$B$994,I284)))),"")</f>
        <v/>
      </c>
    </row>
    <row r="285" spans="4:12" x14ac:dyDescent="0.2">
      <c r="D285" s="150" t="str">
        <f>IF(C285&lt;&gt;"",IF(C285="Wn",SUMIFS(ZOiS!$G$4:$G$994,ZOiS!$B$4:$B$994,A285),IF(C285="Wn-Ma",SUMIFS(ZOiS!$G$4:$G$994,ZOiS!$B$4:$B$994,A285)-SUMIFS(ZOiS!$H$4:$H$994,ZOiS!$B$4:$B$994,A285),IF(C285="Ma-Wn",SUMIFS(ZOiS!$H$4:$H$994,ZOiS!$B$4:$B$994,A285)-SUMIFS(ZOiS!$G$4:$G$994,ZOiS!$B$4:$B$994,A285),SUMIFS(ZOiS!$H$4:$H$994,ZOiS!$B$4:$B$994,A285)))),"")</f>
        <v/>
      </c>
      <c r="H285" s="150" t="str">
        <f>IF(G285&lt;&gt;"",IF(G285="Wn",SUMIFS(ZOiS!$G$4:$G$994,ZOiS!$B$4:$B$994,E285),IF(G285="Wn-Ma",SUMIFS(ZOiS!$G$4:$G$994,ZOiS!$B$4:$B$994,E285)-SUMIFS(ZOiS!$H$4:$H$994,ZOiS!$B$4:$B$994,E285),IF(G285="Ma-Wn",SUMIFS(ZOiS!$H$4:$H$994,ZOiS!$B$4:$B$994,E285)-SUMIFS(ZOiS!$G$4:$G$994,ZOiS!$B$4:$B$994,E285),SUMIFS(ZOiS!$H$4:$H$994,ZOiS!$B$4:$B$994,E285)))),"")</f>
        <v/>
      </c>
      <c r="L285" s="150" t="str">
        <f>IF(K285&lt;&gt;"",IF(K285="Wn",SUMIFS(ZOiS!$E$4:$E$994,ZOiS!$B$4:$B$994,I285),IF(K285="Wn-Ma",SUMIFS(ZOiS!$E$4:$E$994,ZOiS!$B$4:$B$994,I285)-SUMIFS(ZOiS!$F$4:$F$994,ZOiS!$B$4:$B$994,I285),IF(K285="Ma-Wn",SUMIFS(ZOiS!$F$4:$F$994,ZOiS!$B$4:$B$994,I285)-SUMIFS(ZOiS!$E$4:$E$994,ZOiS!$B$4:$B$994,I285),SUMIFS(ZOiS!$F$4:$F$994,ZOiS!$B$4:$B$994,I285)))),"")</f>
        <v/>
      </c>
    </row>
    <row r="286" spans="4:12" x14ac:dyDescent="0.2">
      <c r="D286" s="150" t="str">
        <f>IF(C286&lt;&gt;"",IF(C286="Wn",SUMIFS(ZOiS!$G$4:$G$994,ZOiS!$B$4:$B$994,A286),IF(C286="Wn-Ma",SUMIFS(ZOiS!$G$4:$G$994,ZOiS!$B$4:$B$994,A286)-SUMIFS(ZOiS!$H$4:$H$994,ZOiS!$B$4:$B$994,A286),IF(C286="Ma-Wn",SUMIFS(ZOiS!$H$4:$H$994,ZOiS!$B$4:$B$994,A286)-SUMIFS(ZOiS!$G$4:$G$994,ZOiS!$B$4:$B$994,A286),SUMIFS(ZOiS!$H$4:$H$994,ZOiS!$B$4:$B$994,A286)))),"")</f>
        <v/>
      </c>
      <c r="H286" s="150" t="str">
        <f>IF(G286&lt;&gt;"",IF(G286="Wn",SUMIFS(ZOiS!$G$4:$G$994,ZOiS!$B$4:$B$994,E286),IF(G286="Wn-Ma",SUMIFS(ZOiS!$G$4:$G$994,ZOiS!$B$4:$B$994,E286)-SUMIFS(ZOiS!$H$4:$H$994,ZOiS!$B$4:$B$994,E286),IF(G286="Ma-Wn",SUMIFS(ZOiS!$H$4:$H$994,ZOiS!$B$4:$B$994,E286)-SUMIFS(ZOiS!$G$4:$G$994,ZOiS!$B$4:$B$994,E286),SUMIFS(ZOiS!$H$4:$H$994,ZOiS!$B$4:$B$994,E286)))),"")</f>
        <v/>
      </c>
      <c r="L286" s="150" t="str">
        <f>IF(K286&lt;&gt;"",IF(K286="Wn",SUMIFS(ZOiS!$E$4:$E$994,ZOiS!$B$4:$B$994,I286),IF(K286="Wn-Ma",SUMIFS(ZOiS!$E$4:$E$994,ZOiS!$B$4:$B$994,I286)-SUMIFS(ZOiS!$F$4:$F$994,ZOiS!$B$4:$B$994,I286),IF(K286="Ma-Wn",SUMIFS(ZOiS!$F$4:$F$994,ZOiS!$B$4:$B$994,I286)-SUMIFS(ZOiS!$E$4:$E$994,ZOiS!$B$4:$B$994,I286),SUMIFS(ZOiS!$F$4:$F$994,ZOiS!$B$4:$B$994,I286)))),"")</f>
        <v/>
      </c>
    </row>
    <row r="287" spans="4:12" x14ac:dyDescent="0.2">
      <c r="D287" s="150" t="str">
        <f>IF(C287&lt;&gt;"",IF(C287="Wn",SUMIFS(ZOiS!$G$4:$G$994,ZOiS!$B$4:$B$994,A287),IF(C287="Wn-Ma",SUMIFS(ZOiS!$G$4:$G$994,ZOiS!$B$4:$B$994,A287)-SUMIFS(ZOiS!$H$4:$H$994,ZOiS!$B$4:$B$994,A287),IF(C287="Ma-Wn",SUMIFS(ZOiS!$H$4:$H$994,ZOiS!$B$4:$B$994,A287)-SUMIFS(ZOiS!$G$4:$G$994,ZOiS!$B$4:$B$994,A287),SUMIFS(ZOiS!$H$4:$H$994,ZOiS!$B$4:$B$994,A287)))),"")</f>
        <v/>
      </c>
      <c r="H287" s="150" t="str">
        <f>IF(G287&lt;&gt;"",IF(G287="Wn",SUMIFS(ZOiS!$G$4:$G$994,ZOiS!$B$4:$B$994,E287),IF(G287="Wn-Ma",SUMIFS(ZOiS!$G$4:$G$994,ZOiS!$B$4:$B$994,E287)-SUMIFS(ZOiS!$H$4:$H$994,ZOiS!$B$4:$B$994,E287),IF(G287="Ma-Wn",SUMIFS(ZOiS!$H$4:$H$994,ZOiS!$B$4:$B$994,E287)-SUMIFS(ZOiS!$G$4:$G$994,ZOiS!$B$4:$B$994,E287),SUMIFS(ZOiS!$H$4:$H$994,ZOiS!$B$4:$B$994,E287)))),"")</f>
        <v/>
      </c>
      <c r="L287" s="150" t="str">
        <f>IF(K287&lt;&gt;"",IF(K287="Wn",SUMIFS(ZOiS!$E$4:$E$994,ZOiS!$B$4:$B$994,I287),IF(K287="Wn-Ma",SUMIFS(ZOiS!$E$4:$E$994,ZOiS!$B$4:$B$994,I287)-SUMIFS(ZOiS!$F$4:$F$994,ZOiS!$B$4:$B$994,I287),IF(K287="Ma-Wn",SUMIFS(ZOiS!$F$4:$F$994,ZOiS!$B$4:$B$994,I287)-SUMIFS(ZOiS!$E$4:$E$994,ZOiS!$B$4:$B$994,I287),SUMIFS(ZOiS!$F$4:$F$994,ZOiS!$B$4:$B$994,I287)))),"")</f>
        <v/>
      </c>
    </row>
    <row r="288" spans="4:12" x14ac:dyDescent="0.2">
      <c r="D288" s="150" t="str">
        <f>IF(C288&lt;&gt;"",IF(C288="Wn",SUMIFS(ZOiS!$G$4:$G$994,ZOiS!$B$4:$B$994,A288),IF(C288="Wn-Ma",SUMIFS(ZOiS!$G$4:$G$994,ZOiS!$B$4:$B$994,A288)-SUMIFS(ZOiS!$H$4:$H$994,ZOiS!$B$4:$B$994,A288),IF(C288="Ma-Wn",SUMIFS(ZOiS!$H$4:$H$994,ZOiS!$B$4:$B$994,A288)-SUMIFS(ZOiS!$G$4:$G$994,ZOiS!$B$4:$B$994,A288),SUMIFS(ZOiS!$H$4:$H$994,ZOiS!$B$4:$B$994,A288)))),"")</f>
        <v/>
      </c>
      <c r="H288" s="150" t="str">
        <f>IF(G288&lt;&gt;"",IF(G288="Wn",SUMIFS(ZOiS!$G$4:$G$994,ZOiS!$B$4:$B$994,E288),IF(G288="Wn-Ma",SUMIFS(ZOiS!$G$4:$G$994,ZOiS!$B$4:$B$994,E288)-SUMIFS(ZOiS!$H$4:$H$994,ZOiS!$B$4:$B$994,E288),IF(G288="Ma-Wn",SUMIFS(ZOiS!$H$4:$H$994,ZOiS!$B$4:$B$994,E288)-SUMIFS(ZOiS!$G$4:$G$994,ZOiS!$B$4:$B$994,E288),SUMIFS(ZOiS!$H$4:$H$994,ZOiS!$B$4:$B$994,E288)))),"")</f>
        <v/>
      </c>
      <c r="L288" s="150" t="str">
        <f>IF(K288&lt;&gt;"",IF(K288="Wn",SUMIFS(ZOiS!$E$4:$E$994,ZOiS!$B$4:$B$994,I288),IF(K288="Wn-Ma",SUMIFS(ZOiS!$E$4:$E$994,ZOiS!$B$4:$B$994,I288)-SUMIFS(ZOiS!$F$4:$F$994,ZOiS!$B$4:$B$994,I288),IF(K288="Ma-Wn",SUMIFS(ZOiS!$F$4:$F$994,ZOiS!$B$4:$B$994,I288)-SUMIFS(ZOiS!$E$4:$E$994,ZOiS!$B$4:$B$994,I288),SUMIFS(ZOiS!$F$4:$F$994,ZOiS!$B$4:$B$994,I288)))),"")</f>
        <v/>
      </c>
    </row>
    <row r="289" spans="4:12" x14ac:dyDescent="0.2">
      <c r="D289" s="150" t="str">
        <f>IF(C289&lt;&gt;"",IF(C289="Wn",SUMIFS(ZOiS!$G$4:$G$994,ZOiS!$B$4:$B$994,A289),IF(C289="Wn-Ma",SUMIFS(ZOiS!$G$4:$G$994,ZOiS!$B$4:$B$994,A289)-SUMIFS(ZOiS!$H$4:$H$994,ZOiS!$B$4:$B$994,A289),IF(C289="Ma-Wn",SUMIFS(ZOiS!$H$4:$H$994,ZOiS!$B$4:$B$994,A289)-SUMIFS(ZOiS!$G$4:$G$994,ZOiS!$B$4:$B$994,A289),SUMIFS(ZOiS!$H$4:$H$994,ZOiS!$B$4:$B$994,A289)))),"")</f>
        <v/>
      </c>
      <c r="H289" s="150" t="str">
        <f>IF(G289&lt;&gt;"",IF(G289="Wn",SUMIFS(ZOiS!$G$4:$G$994,ZOiS!$B$4:$B$994,E289),IF(G289="Wn-Ma",SUMIFS(ZOiS!$G$4:$G$994,ZOiS!$B$4:$B$994,E289)-SUMIFS(ZOiS!$H$4:$H$994,ZOiS!$B$4:$B$994,E289),IF(G289="Ma-Wn",SUMIFS(ZOiS!$H$4:$H$994,ZOiS!$B$4:$B$994,E289)-SUMIFS(ZOiS!$G$4:$G$994,ZOiS!$B$4:$B$994,E289),SUMIFS(ZOiS!$H$4:$H$994,ZOiS!$B$4:$B$994,E289)))),"")</f>
        <v/>
      </c>
      <c r="L289" s="150" t="str">
        <f>IF(K289&lt;&gt;"",IF(K289="Wn",SUMIFS(ZOiS!$E$4:$E$994,ZOiS!$B$4:$B$994,I289),IF(K289="Wn-Ma",SUMIFS(ZOiS!$E$4:$E$994,ZOiS!$B$4:$B$994,I289)-SUMIFS(ZOiS!$F$4:$F$994,ZOiS!$B$4:$B$994,I289),IF(K289="Ma-Wn",SUMIFS(ZOiS!$F$4:$F$994,ZOiS!$B$4:$B$994,I289)-SUMIFS(ZOiS!$E$4:$E$994,ZOiS!$B$4:$B$994,I289),SUMIFS(ZOiS!$F$4:$F$994,ZOiS!$B$4:$B$994,I289)))),"")</f>
        <v/>
      </c>
    </row>
    <row r="290" spans="4:12" x14ac:dyDescent="0.2">
      <c r="D290" s="150" t="str">
        <f>IF(C290&lt;&gt;"",IF(C290="Wn",SUMIFS(ZOiS!$G$4:$G$994,ZOiS!$B$4:$B$994,A290),IF(C290="Wn-Ma",SUMIFS(ZOiS!$G$4:$G$994,ZOiS!$B$4:$B$994,A290)-SUMIFS(ZOiS!$H$4:$H$994,ZOiS!$B$4:$B$994,A290),IF(C290="Ma-Wn",SUMIFS(ZOiS!$H$4:$H$994,ZOiS!$B$4:$B$994,A290)-SUMIFS(ZOiS!$G$4:$G$994,ZOiS!$B$4:$B$994,A290),SUMIFS(ZOiS!$H$4:$H$994,ZOiS!$B$4:$B$994,A290)))),"")</f>
        <v/>
      </c>
      <c r="H290" s="150" t="str">
        <f>IF(G290&lt;&gt;"",IF(G290="Wn",SUMIFS(ZOiS!$G$4:$G$994,ZOiS!$B$4:$B$994,E290),IF(G290="Wn-Ma",SUMIFS(ZOiS!$G$4:$G$994,ZOiS!$B$4:$B$994,E290)-SUMIFS(ZOiS!$H$4:$H$994,ZOiS!$B$4:$B$994,E290),IF(G290="Ma-Wn",SUMIFS(ZOiS!$H$4:$H$994,ZOiS!$B$4:$B$994,E290)-SUMIFS(ZOiS!$G$4:$G$994,ZOiS!$B$4:$B$994,E290),SUMIFS(ZOiS!$H$4:$H$994,ZOiS!$B$4:$B$994,E290)))),"")</f>
        <v/>
      </c>
      <c r="L290" s="150" t="str">
        <f>IF(K290&lt;&gt;"",IF(K290="Wn",SUMIFS(ZOiS!$E$4:$E$994,ZOiS!$B$4:$B$994,I290),IF(K290="Wn-Ma",SUMIFS(ZOiS!$E$4:$E$994,ZOiS!$B$4:$B$994,I290)-SUMIFS(ZOiS!$F$4:$F$994,ZOiS!$B$4:$B$994,I290),IF(K290="Ma-Wn",SUMIFS(ZOiS!$F$4:$F$994,ZOiS!$B$4:$B$994,I290)-SUMIFS(ZOiS!$E$4:$E$994,ZOiS!$B$4:$B$994,I290),SUMIFS(ZOiS!$F$4:$F$994,ZOiS!$B$4:$B$994,I290)))),"")</f>
        <v/>
      </c>
    </row>
    <row r="291" spans="4:12" x14ac:dyDescent="0.2">
      <c r="D291" s="150" t="str">
        <f>IF(C291&lt;&gt;"",IF(C291="Wn",SUMIFS(ZOiS!$G$4:$G$994,ZOiS!$B$4:$B$994,A291),IF(C291="Wn-Ma",SUMIFS(ZOiS!$G$4:$G$994,ZOiS!$B$4:$B$994,A291)-SUMIFS(ZOiS!$H$4:$H$994,ZOiS!$B$4:$B$994,A291),IF(C291="Ma-Wn",SUMIFS(ZOiS!$H$4:$H$994,ZOiS!$B$4:$B$994,A291)-SUMIFS(ZOiS!$G$4:$G$994,ZOiS!$B$4:$B$994,A291),SUMIFS(ZOiS!$H$4:$H$994,ZOiS!$B$4:$B$994,A291)))),"")</f>
        <v/>
      </c>
      <c r="H291" s="150" t="str">
        <f>IF(G291&lt;&gt;"",IF(G291="Wn",SUMIFS(ZOiS!$G$4:$G$994,ZOiS!$B$4:$B$994,E291),IF(G291="Wn-Ma",SUMIFS(ZOiS!$G$4:$G$994,ZOiS!$B$4:$B$994,E291)-SUMIFS(ZOiS!$H$4:$H$994,ZOiS!$B$4:$B$994,E291),IF(G291="Ma-Wn",SUMIFS(ZOiS!$H$4:$H$994,ZOiS!$B$4:$B$994,E291)-SUMIFS(ZOiS!$G$4:$G$994,ZOiS!$B$4:$B$994,E291),SUMIFS(ZOiS!$H$4:$H$994,ZOiS!$B$4:$B$994,E291)))),"")</f>
        <v/>
      </c>
      <c r="L291" s="150" t="str">
        <f>IF(K291&lt;&gt;"",IF(K291="Wn",SUMIFS(ZOiS!$E$4:$E$994,ZOiS!$B$4:$B$994,I291),IF(K291="Wn-Ma",SUMIFS(ZOiS!$E$4:$E$994,ZOiS!$B$4:$B$994,I291)-SUMIFS(ZOiS!$F$4:$F$994,ZOiS!$B$4:$B$994,I291),IF(K291="Ma-Wn",SUMIFS(ZOiS!$F$4:$F$994,ZOiS!$B$4:$B$994,I291)-SUMIFS(ZOiS!$E$4:$E$994,ZOiS!$B$4:$B$994,I291),SUMIFS(ZOiS!$F$4:$F$994,ZOiS!$B$4:$B$994,I291)))),"")</f>
        <v/>
      </c>
    </row>
    <row r="292" spans="4:12" x14ac:dyDescent="0.2">
      <c r="D292" s="150" t="str">
        <f>IF(C292&lt;&gt;"",IF(C292="Wn",SUMIFS(ZOiS!$G$4:$G$994,ZOiS!$B$4:$B$994,A292),IF(C292="Wn-Ma",SUMIFS(ZOiS!$G$4:$G$994,ZOiS!$B$4:$B$994,A292)-SUMIFS(ZOiS!$H$4:$H$994,ZOiS!$B$4:$B$994,A292),IF(C292="Ma-Wn",SUMIFS(ZOiS!$H$4:$H$994,ZOiS!$B$4:$B$994,A292)-SUMIFS(ZOiS!$G$4:$G$994,ZOiS!$B$4:$B$994,A292),SUMIFS(ZOiS!$H$4:$H$994,ZOiS!$B$4:$B$994,A292)))),"")</f>
        <v/>
      </c>
      <c r="H292" s="150" t="str">
        <f>IF(G292&lt;&gt;"",IF(G292="Wn",SUMIFS(ZOiS!$G$4:$G$994,ZOiS!$B$4:$B$994,E292),IF(G292="Wn-Ma",SUMIFS(ZOiS!$G$4:$G$994,ZOiS!$B$4:$B$994,E292)-SUMIFS(ZOiS!$H$4:$H$994,ZOiS!$B$4:$B$994,E292),IF(G292="Ma-Wn",SUMIFS(ZOiS!$H$4:$H$994,ZOiS!$B$4:$B$994,E292)-SUMIFS(ZOiS!$G$4:$G$994,ZOiS!$B$4:$B$994,E292),SUMIFS(ZOiS!$H$4:$H$994,ZOiS!$B$4:$B$994,E292)))),"")</f>
        <v/>
      </c>
      <c r="L292" s="150" t="str">
        <f>IF(K292&lt;&gt;"",IF(K292="Wn",SUMIFS(ZOiS!$E$4:$E$994,ZOiS!$B$4:$B$994,I292),IF(K292="Wn-Ma",SUMIFS(ZOiS!$E$4:$E$994,ZOiS!$B$4:$B$994,I292)-SUMIFS(ZOiS!$F$4:$F$994,ZOiS!$B$4:$B$994,I292),IF(K292="Ma-Wn",SUMIFS(ZOiS!$F$4:$F$994,ZOiS!$B$4:$B$994,I292)-SUMIFS(ZOiS!$E$4:$E$994,ZOiS!$B$4:$B$994,I292),SUMIFS(ZOiS!$F$4:$F$994,ZOiS!$B$4:$B$994,I292)))),"")</f>
        <v/>
      </c>
    </row>
    <row r="293" spans="4:12" x14ac:dyDescent="0.2">
      <c r="D293" s="150" t="str">
        <f>IF(C293&lt;&gt;"",IF(C293="Wn",SUMIFS(ZOiS!$G$4:$G$994,ZOiS!$B$4:$B$994,A293),IF(C293="Wn-Ma",SUMIFS(ZOiS!$G$4:$G$994,ZOiS!$B$4:$B$994,A293)-SUMIFS(ZOiS!$H$4:$H$994,ZOiS!$B$4:$B$994,A293),IF(C293="Ma-Wn",SUMIFS(ZOiS!$H$4:$H$994,ZOiS!$B$4:$B$994,A293)-SUMIFS(ZOiS!$G$4:$G$994,ZOiS!$B$4:$B$994,A293),SUMIFS(ZOiS!$H$4:$H$994,ZOiS!$B$4:$B$994,A293)))),"")</f>
        <v/>
      </c>
      <c r="H293" s="150" t="str">
        <f>IF(G293&lt;&gt;"",IF(G293="Wn",SUMIFS(ZOiS!$G$4:$G$994,ZOiS!$B$4:$B$994,E293),IF(G293="Wn-Ma",SUMIFS(ZOiS!$G$4:$G$994,ZOiS!$B$4:$B$994,E293)-SUMIFS(ZOiS!$H$4:$H$994,ZOiS!$B$4:$B$994,E293),IF(G293="Ma-Wn",SUMIFS(ZOiS!$H$4:$H$994,ZOiS!$B$4:$B$994,E293)-SUMIFS(ZOiS!$G$4:$G$994,ZOiS!$B$4:$B$994,E293),SUMIFS(ZOiS!$H$4:$H$994,ZOiS!$B$4:$B$994,E293)))),"")</f>
        <v/>
      </c>
      <c r="L293" s="150" t="str">
        <f>IF(K293&lt;&gt;"",IF(K293="Wn",SUMIFS(ZOiS!$E$4:$E$994,ZOiS!$B$4:$B$994,I293),IF(K293="Wn-Ma",SUMIFS(ZOiS!$E$4:$E$994,ZOiS!$B$4:$B$994,I293)-SUMIFS(ZOiS!$F$4:$F$994,ZOiS!$B$4:$B$994,I293),IF(K293="Ma-Wn",SUMIFS(ZOiS!$F$4:$F$994,ZOiS!$B$4:$B$994,I293)-SUMIFS(ZOiS!$E$4:$E$994,ZOiS!$B$4:$B$994,I293),SUMIFS(ZOiS!$F$4:$F$994,ZOiS!$B$4:$B$994,I293)))),"")</f>
        <v/>
      </c>
    </row>
    <row r="294" spans="4:12" x14ac:dyDescent="0.2">
      <c r="D294" s="150" t="str">
        <f>IF(C294&lt;&gt;"",IF(C294="Wn",SUMIFS(ZOiS!$G$4:$G$994,ZOiS!$B$4:$B$994,A294),IF(C294="Wn-Ma",SUMIFS(ZOiS!$G$4:$G$994,ZOiS!$B$4:$B$994,A294)-SUMIFS(ZOiS!$H$4:$H$994,ZOiS!$B$4:$B$994,A294),IF(C294="Ma-Wn",SUMIFS(ZOiS!$H$4:$H$994,ZOiS!$B$4:$B$994,A294)-SUMIFS(ZOiS!$G$4:$G$994,ZOiS!$B$4:$B$994,A294),SUMIFS(ZOiS!$H$4:$H$994,ZOiS!$B$4:$B$994,A294)))),"")</f>
        <v/>
      </c>
      <c r="H294" s="150" t="str">
        <f>IF(G294&lt;&gt;"",IF(G294="Wn",SUMIFS(ZOiS!$G$4:$G$994,ZOiS!$B$4:$B$994,E294),IF(G294="Wn-Ma",SUMIFS(ZOiS!$G$4:$G$994,ZOiS!$B$4:$B$994,E294)-SUMIFS(ZOiS!$H$4:$H$994,ZOiS!$B$4:$B$994,E294),IF(G294="Ma-Wn",SUMIFS(ZOiS!$H$4:$H$994,ZOiS!$B$4:$B$994,E294)-SUMIFS(ZOiS!$G$4:$G$994,ZOiS!$B$4:$B$994,E294),SUMIFS(ZOiS!$H$4:$H$994,ZOiS!$B$4:$B$994,E294)))),"")</f>
        <v/>
      </c>
      <c r="L294" s="150" t="str">
        <f>IF(K294&lt;&gt;"",IF(K294="Wn",SUMIFS(ZOiS!$E$4:$E$994,ZOiS!$B$4:$B$994,I294),IF(K294="Wn-Ma",SUMIFS(ZOiS!$E$4:$E$994,ZOiS!$B$4:$B$994,I294)-SUMIFS(ZOiS!$F$4:$F$994,ZOiS!$B$4:$B$994,I294),IF(K294="Ma-Wn",SUMIFS(ZOiS!$F$4:$F$994,ZOiS!$B$4:$B$994,I294)-SUMIFS(ZOiS!$E$4:$E$994,ZOiS!$B$4:$B$994,I294),SUMIFS(ZOiS!$F$4:$F$994,ZOiS!$B$4:$B$994,I294)))),"")</f>
        <v/>
      </c>
    </row>
    <row r="295" spans="4:12" x14ac:dyDescent="0.2">
      <c r="D295" s="150" t="str">
        <f>IF(C295&lt;&gt;"",IF(C295="Wn",SUMIFS(ZOiS!$G$4:$G$994,ZOiS!$B$4:$B$994,A295),IF(C295="Wn-Ma",SUMIFS(ZOiS!$G$4:$G$994,ZOiS!$B$4:$B$994,A295)-SUMIFS(ZOiS!$H$4:$H$994,ZOiS!$B$4:$B$994,A295),IF(C295="Ma-Wn",SUMIFS(ZOiS!$H$4:$H$994,ZOiS!$B$4:$B$994,A295)-SUMIFS(ZOiS!$G$4:$G$994,ZOiS!$B$4:$B$994,A295),SUMIFS(ZOiS!$H$4:$H$994,ZOiS!$B$4:$B$994,A295)))),"")</f>
        <v/>
      </c>
      <c r="H295" s="150" t="str">
        <f>IF(G295&lt;&gt;"",IF(G295="Wn",SUMIFS(ZOiS!$G$4:$G$994,ZOiS!$B$4:$B$994,E295),IF(G295="Wn-Ma",SUMIFS(ZOiS!$G$4:$G$994,ZOiS!$B$4:$B$994,E295)-SUMIFS(ZOiS!$H$4:$H$994,ZOiS!$B$4:$B$994,E295),IF(G295="Ma-Wn",SUMIFS(ZOiS!$H$4:$H$994,ZOiS!$B$4:$B$994,E295)-SUMIFS(ZOiS!$G$4:$G$994,ZOiS!$B$4:$B$994,E295),SUMIFS(ZOiS!$H$4:$H$994,ZOiS!$B$4:$B$994,E295)))),"")</f>
        <v/>
      </c>
      <c r="L295" s="150" t="str">
        <f>IF(K295&lt;&gt;"",IF(K295="Wn",SUMIFS(ZOiS!$E$4:$E$994,ZOiS!$B$4:$B$994,I295),IF(K295="Wn-Ma",SUMIFS(ZOiS!$E$4:$E$994,ZOiS!$B$4:$B$994,I295)-SUMIFS(ZOiS!$F$4:$F$994,ZOiS!$B$4:$B$994,I295),IF(K295="Ma-Wn",SUMIFS(ZOiS!$F$4:$F$994,ZOiS!$B$4:$B$994,I295)-SUMIFS(ZOiS!$E$4:$E$994,ZOiS!$B$4:$B$994,I295),SUMIFS(ZOiS!$F$4:$F$994,ZOiS!$B$4:$B$994,I295)))),"")</f>
        <v/>
      </c>
    </row>
    <row r="296" spans="4:12" x14ac:dyDescent="0.2">
      <c r="D296" s="150" t="str">
        <f>IF(C296&lt;&gt;"",IF(C296="Wn",SUMIFS(ZOiS!$G$4:$G$994,ZOiS!$B$4:$B$994,A296),IF(C296="Wn-Ma",SUMIFS(ZOiS!$G$4:$G$994,ZOiS!$B$4:$B$994,A296)-SUMIFS(ZOiS!$H$4:$H$994,ZOiS!$B$4:$B$994,A296),IF(C296="Ma-Wn",SUMIFS(ZOiS!$H$4:$H$994,ZOiS!$B$4:$B$994,A296)-SUMIFS(ZOiS!$G$4:$G$994,ZOiS!$B$4:$B$994,A296),SUMIFS(ZOiS!$H$4:$H$994,ZOiS!$B$4:$B$994,A296)))),"")</f>
        <v/>
      </c>
      <c r="H296" s="150" t="str">
        <f>IF(G296&lt;&gt;"",IF(G296="Wn",SUMIFS(ZOiS!$G$4:$G$994,ZOiS!$B$4:$B$994,E296),IF(G296="Wn-Ma",SUMIFS(ZOiS!$G$4:$G$994,ZOiS!$B$4:$B$994,E296)-SUMIFS(ZOiS!$H$4:$H$994,ZOiS!$B$4:$B$994,E296),IF(G296="Ma-Wn",SUMIFS(ZOiS!$H$4:$H$994,ZOiS!$B$4:$B$994,E296)-SUMIFS(ZOiS!$G$4:$G$994,ZOiS!$B$4:$B$994,E296),SUMIFS(ZOiS!$H$4:$H$994,ZOiS!$B$4:$B$994,E296)))),"")</f>
        <v/>
      </c>
      <c r="L296" s="150" t="str">
        <f>IF(K296&lt;&gt;"",IF(K296="Wn",SUMIFS(ZOiS!$E$4:$E$994,ZOiS!$B$4:$B$994,I296),IF(K296="Wn-Ma",SUMIFS(ZOiS!$E$4:$E$994,ZOiS!$B$4:$B$994,I296)-SUMIFS(ZOiS!$F$4:$F$994,ZOiS!$B$4:$B$994,I296),IF(K296="Ma-Wn",SUMIFS(ZOiS!$F$4:$F$994,ZOiS!$B$4:$B$994,I296)-SUMIFS(ZOiS!$E$4:$E$994,ZOiS!$B$4:$B$994,I296),SUMIFS(ZOiS!$F$4:$F$994,ZOiS!$B$4:$B$994,I296)))),"")</f>
        <v/>
      </c>
    </row>
    <row r="297" spans="4:12" x14ac:dyDescent="0.2">
      <c r="D297" s="150" t="str">
        <f>IF(C297&lt;&gt;"",IF(C297="Wn",SUMIFS(ZOiS!$G$4:$G$994,ZOiS!$B$4:$B$994,A297),IF(C297="Wn-Ma",SUMIFS(ZOiS!$G$4:$G$994,ZOiS!$B$4:$B$994,A297)-SUMIFS(ZOiS!$H$4:$H$994,ZOiS!$B$4:$B$994,A297),IF(C297="Ma-Wn",SUMIFS(ZOiS!$H$4:$H$994,ZOiS!$B$4:$B$994,A297)-SUMIFS(ZOiS!$G$4:$G$994,ZOiS!$B$4:$B$994,A297),SUMIFS(ZOiS!$H$4:$H$994,ZOiS!$B$4:$B$994,A297)))),"")</f>
        <v/>
      </c>
      <c r="H297" s="150" t="str">
        <f>IF(G297&lt;&gt;"",IF(G297="Wn",SUMIFS(ZOiS!$G$4:$G$994,ZOiS!$B$4:$B$994,E297),IF(G297="Wn-Ma",SUMIFS(ZOiS!$G$4:$G$994,ZOiS!$B$4:$B$994,E297)-SUMIFS(ZOiS!$H$4:$H$994,ZOiS!$B$4:$B$994,E297),IF(G297="Ma-Wn",SUMIFS(ZOiS!$H$4:$H$994,ZOiS!$B$4:$B$994,E297)-SUMIFS(ZOiS!$G$4:$G$994,ZOiS!$B$4:$B$994,E297),SUMIFS(ZOiS!$H$4:$H$994,ZOiS!$B$4:$B$994,E297)))),"")</f>
        <v/>
      </c>
      <c r="L297" s="150" t="str">
        <f>IF(K297&lt;&gt;"",IF(K297="Wn",SUMIFS(ZOiS!$E$4:$E$994,ZOiS!$B$4:$B$994,I297),IF(K297="Wn-Ma",SUMIFS(ZOiS!$E$4:$E$994,ZOiS!$B$4:$B$994,I297)-SUMIFS(ZOiS!$F$4:$F$994,ZOiS!$B$4:$B$994,I297),IF(K297="Ma-Wn",SUMIFS(ZOiS!$F$4:$F$994,ZOiS!$B$4:$B$994,I297)-SUMIFS(ZOiS!$E$4:$E$994,ZOiS!$B$4:$B$994,I297),SUMIFS(ZOiS!$F$4:$F$994,ZOiS!$B$4:$B$994,I297)))),"")</f>
        <v/>
      </c>
    </row>
    <row r="298" spans="4:12" x14ac:dyDescent="0.2">
      <c r="D298" s="150" t="str">
        <f>IF(C298&lt;&gt;"",IF(C298="Wn",SUMIFS(ZOiS!$G$4:$G$994,ZOiS!$B$4:$B$994,A298),IF(C298="Wn-Ma",SUMIFS(ZOiS!$G$4:$G$994,ZOiS!$B$4:$B$994,A298)-SUMIFS(ZOiS!$H$4:$H$994,ZOiS!$B$4:$B$994,A298),IF(C298="Ma-Wn",SUMIFS(ZOiS!$H$4:$H$994,ZOiS!$B$4:$B$994,A298)-SUMIFS(ZOiS!$G$4:$G$994,ZOiS!$B$4:$B$994,A298),SUMIFS(ZOiS!$H$4:$H$994,ZOiS!$B$4:$B$994,A298)))),"")</f>
        <v/>
      </c>
      <c r="H298" s="150" t="str">
        <f>IF(G298&lt;&gt;"",IF(G298="Wn",SUMIFS(ZOiS!$G$4:$G$994,ZOiS!$B$4:$B$994,E298),IF(G298="Wn-Ma",SUMIFS(ZOiS!$G$4:$G$994,ZOiS!$B$4:$B$994,E298)-SUMIFS(ZOiS!$H$4:$H$994,ZOiS!$B$4:$B$994,E298),IF(G298="Ma-Wn",SUMIFS(ZOiS!$H$4:$H$994,ZOiS!$B$4:$B$994,E298)-SUMIFS(ZOiS!$G$4:$G$994,ZOiS!$B$4:$B$994,E298),SUMIFS(ZOiS!$H$4:$H$994,ZOiS!$B$4:$B$994,E298)))),"")</f>
        <v/>
      </c>
      <c r="L298" s="150" t="str">
        <f>IF(K298&lt;&gt;"",IF(K298="Wn",SUMIFS(ZOiS!$E$4:$E$994,ZOiS!$B$4:$B$994,I298),IF(K298="Wn-Ma",SUMIFS(ZOiS!$E$4:$E$994,ZOiS!$B$4:$B$994,I298)-SUMIFS(ZOiS!$F$4:$F$994,ZOiS!$B$4:$B$994,I298),IF(K298="Ma-Wn",SUMIFS(ZOiS!$F$4:$F$994,ZOiS!$B$4:$B$994,I298)-SUMIFS(ZOiS!$E$4:$E$994,ZOiS!$B$4:$B$994,I298),SUMIFS(ZOiS!$F$4:$F$994,ZOiS!$B$4:$B$994,I298)))),"")</f>
        <v/>
      </c>
    </row>
    <row r="299" spans="4:12" x14ac:dyDescent="0.2">
      <c r="D299" s="150" t="str">
        <f>IF(C299&lt;&gt;"",IF(C299="Wn",SUMIFS(ZOiS!$G$4:$G$994,ZOiS!$B$4:$B$994,A299),IF(C299="Wn-Ma",SUMIFS(ZOiS!$G$4:$G$994,ZOiS!$B$4:$B$994,A299)-SUMIFS(ZOiS!$H$4:$H$994,ZOiS!$B$4:$B$994,A299),IF(C299="Ma-Wn",SUMIFS(ZOiS!$H$4:$H$994,ZOiS!$B$4:$B$994,A299)-SUMIFS(ZOiS!$G$4:$G$994,ZOiS!$B$4:$B$994,A299),SUMIFS(ZOiS!$H$4:$H$994,ZOiS!$B$4:$B$994,A299)))),"")</f>
        <v/>
      </c>
      <c r="H299" s="150" t="str">
        <f>IF(G299&lt;&gt;"",IF(G299="Wn",SUMIFS(ZOiS!$G$4:$G$994,ZOiS!$B$4:$B$994,E299),IF(G299="Wn-Ma",SUMIFS(ZOiS!$G$4:$G$994,ZOiS!$B$4:$B$994,E299)-SUMIFS(ZOiS!$H$4:$H$994,ZOiS!$B$4:$B$994,E299),IF(G299="Ma-Wn",SUMIFS(ZOiS!$H$4:$H$994,ZOiS!$B$4:$B$994,E299)-SUMIFS(ZOiS!$G$4:$G$994,ZOiS!$B$4:$B$994,E299),SUMIFS(ZOiS!$H$4:$H$994,ZOiS!$B$4:$B$994,E299)))),"")</f>
        <v/>
      </c>
      <c r="L299" s="150" t="str">
        <f>IF(K299&lt;&gt;"",IF(K299="Wn",SUMIFS(ZOiS!$E$4:$E$994,ZOiS!$B$4:$B$994,I299),IF(K299="Wn-Ma",SUMIFS(ZOiS!$E$4:$E$994,ZOiS!$B$4:$B$994,I299)-SUMIFS(ZOiS!$F$4:$F$994,ZOiS!$B$4:$B$994,I299),IF(K299="Ma-Wn",SUMIFS(ZOiS!$F$4:$F$994,ZOiS!$B$4:$B$994,I299)-SUMIFS(ZOiS!$E$4:$E$994,ZOiS!$B$4:$B$994,I299),SUMIFS(ZOiS!$F$4:$F$994,ZOiS!$B$4:$B$994,I299)))),"")</f>
        <v/>
      </c>
    </row>
    <row r="300" spans="4:12" x14ac:dyDescent="0.2">
      <c r="D300" s="150" t="str">
        <f>IF(C300&lt;&gt;"",IF(C300="Wn",SUMIFS(ZOiS!$G$4:$G$994,ZOiS!$B$4:$B$994,A300),IF(C300="Wn-Ma",SUMIFS(ZOiS!$G$4:$G$994,ZOiS!$B$4:$B$994,A300)-SUMIFS(ZOiS!$H$4:$H$994,ZOiS!$B$4:$B$994,A300),IF(C300="Ma-Wn",SUMIFS(ZOiS!$H$4:$H$994,ZOiS!$B$4:$B$994,A300)-SUMIFS(ZOiS!$G$4:$G$994,ZOiS!$B$4:$B$994,A300),SUMIFS(ZOiS!$H$4:$H$994,ZOiS!$B$4:$B$994,A300)))),"")</f>
        <v/>
      </c>
      <c r="H300" s="150" t="str">
        <f>IF(G300&lt;&gt;"",IF(G300="Wn",SUMIFS(ZOiS!$G$4:$G$994,ZOiS!$B$4:$B$994,E300),IF(G300="Wn-Ma",SUMIFS(ZOiS!$G$4:$G$994,ZOiS!$B$4:$B$994,E300)-SUMIFS(ZOiS!$H$4:$H$994,ZOiS!$B$4:$B$994,E300),IF(G300="Ma-Wn",SUMIFS(ZOiS!$H$4:$H$994,ZOiS!$B$4:$B$994,E300)-SUMIFS(ZOiS!$G$4:$G$994,ZOiS!$B$4:$B$994,E300),SUMIFS(ZOiS!$H$4:$H$994,ZOiS!$B$4:$B$994,E300)))),"")</f>
        <v/>
      </c>
      <c r="L300" s="150" t="str">
        <f>IF(K300&lt;&gt;"",IF(K300="Wn",SUMIFS(ZOiS!$E$4:$E$994,ZOiS!$B$4:$B$994,I300),IF(K300="Wn-Ma",SUMIFS(ZOiS!$E$4:$E$994,ZOiS!$B$4:$B$994,I300)-SUMIFS(ZOiS!$F$4:$F$994,ZOiS!$B$4:$B$994,I300),IF(K300="Ma-Wn",SUMIFS(ZOiS!$F$4:$F$994,ZOiS!$B$4:$B$994,I300)-SUMIFS(ZOiS!$E$4:$E$994,ZOiS!$B$4:$B$994,I300),SUMIFS(ZOiS!$F$4:$F$994,ZOiS!$B$4:$B$994,I300)))),"")</f>
        <v/>
      </c>
    </row>
    <row r="301" spans="4:12" x14ac:dyDescent="0.2">
      <c r="D301" s="150" t="str">
        <f>IF(C301&lt;&gt;"",IF(C301="Wn",SUMIFS(ZOiS!$G$4:$G$994,ZOiS!$B$4:$B$994,A301),IF(C301="Wn-Ma",SUMIFS(ZOiS!$G$4:$G$994,ZOiS!$B$4:$B$994,A301)-SUMIFS(ZOiS!$H$4:$H$994,ZOiS!$B$4:$B$994,A301),IF(C301="Ma-Wn",SUMIFS(ZOiS!$H$4:$H$994,ZOiS!$B$4:$B$994,A301)-SUMIFS(ZOiS!$G$4:$G$994,ZOiS!$B$4:$B$994,A301),SUMIFS(ZOiS!$H$4:$H$994,ZOiS!$B$4:$B$994,A301)))),"")</f>
        <v/>
      </c>
      <c r="H301" s="150" t="str">
        <f>IF(G301&lt;&gt;"",IF(G301="Wn",SUMIFS(ZOiS!$G$4:$G$994,ZOiS!$B$4:$B$994,E301),IF(G301="Wn-Ma",SUMIFS(ZOiS!$G$4:$G$994,ZOiS!$B$4:$B$994,E301)-SUMIFS(ZOiS!$H$4:$H$994,ZOiS!$B$4:$B$994,E301),IF(G301="Ma-Wn",SUMIFS(ZOiS!$H$4:$H$994,ZOiS!$B$4:$B$994,E301)-SUMIFS(ZOiS!$G$4:$G$994,ZOiS!$B$4:$B$994,E301),SUMIFS(ZOiS!$H$4:$H$994,ZOiS!$B$4:$B$994,E301)))),"")</f>
        <v/>
      </c>
      <c r="L301" s="150" t="str">
        <f>IF(K301&lt;&gt;"",IF(K301="Wn",SUMIFS(ZOiS!$E$4:$E$994,ZOiS!$B$4:$B$994,I301),IF(K301="Wn-Ma",SUMIFS(ZOiS!$E$4:$E$994,ZOiS!$B$4:$B$994,I301)-SUMIFS(ZOiS!$F$4:$F$994,ZOiS!$B$4:$B$994,I301),IF(K301="Ma-Wn",SUMIFS(ZOiS!$F$4:$F$994,ZOiS!$B$4:$B$994,I301)-SUMIFS(ZOiS!$E$4:$E$994,ZOiS!$B$4:$B$994,I301),SUMIFS(ZOiS!$F$4:$F$994,ZOiS!$B$4:$B$994,I301)))),"")</f>
        <v/>
      </c>
    </row>
    <row r="302" spans="4:12" x14ac:dyDescent="0.2">
      <c r="D302" s="150" t="str">
        <f>IF(C302&lt;&gt;"",IF(C302="Wn",SUMIFS(ZOiS!$G$4:$G$994,ZOiS!$B$4:$B$994,A302),IF(C302="Wn-Ma",SUMIFS(ZOiS!$G$4:$G$994,ZOiS!$B$4:$B$994,A302)-SUMIFS(ZOiS!$H$4:$H$994,ZOiS!$B$4:$B$994,A302),IF(C302="Ma-Wn",SUMIFS(ZOiS!$H$4:$H$994,ZOiS!$B$4:$B$994,A302)-SUMIFS(ZOiS!$G$4:$G$994,ZOiS!$B$4:$B$994,A302),SUMIFS(ZOiS!$H$4:$H$994,ZOiS!$B$4:$B$994,A302)))),"")</f>
        <v/>
      </c>
      <c r="H302" s="150" t="str">
        <f>IF(G302&lt;&gt;"",IF(G302="Wn",SUMIFS(ZOiS!$G$4:$G$994,ZOiS!$B$4:$B$994,E302),IF(G302="Wn-Ma",SUMIFS(ZOiS!$G$4:$G$994,ZOiS!$B$4:$B$994,E302)-SUMIFS(ZOiS!$H$4:$H$994,ZOiS!$B$4:$B$994,E302),IF(G302="Ma-Wn",SUMIFS(ZOiS!$H$4:$H$994,ZOiS!$B$4:$B$994,E302)-SUMIFS(ZOiS!$G$4:$G$994,ZOiS!$B$4:$B$994,E302),SUMIFS(ZOiS!$H$4:$H$994,ZOiS!$B$4:$B$994,E302)))),"")</f>
        <v/>
      </c>
      <c r="L302" s="150" t="str">
        <f>IF(K302&lt;&gt;"",IF(K302="Wn",SUMIFS(ZOiS!$E$4:$E$994,ZOiS!$B$4:$B$994,I302),IF(K302="Wn-Ma",SUMIFS(ZOiS!$E$4:$E$994,ZOiS!$B$4:$B$994,I302)-SUMIFS(ZOiS!$F$4:$F$994,ZOiS!$B$4:$B$994,I302),IF(K302="Ma-Wn",SUMIFS(ZOiS!$F$4:$F$994,ZOiS!$B$4:$B$994,I302)-SUMIFS(ZOiS!$E$4:$E$994,ZOiS!$B$4:$B$994,I302),SUMIFS(ZOiS!$F$4:$F$994,ZOiS!$B$4:$B$994,I302)))),"")</f>
        <v/>
      </c>
    </row>
    <row r="303" spans="4:12" x14ac:dyDescent="0.2">
      <c r="D303" s="150" t="str">
        <f>IF(C303&lt;&gt;"",IF(C303="Wn",SUMIFS(ZOiS!$G$4:$G$994,ZOiS!$B$4:$B$994,A303),IF(C303="Wn-Ma",SUMIFS(ZOiS!$G$4:$G$994,ZOiS!$B$4:$B$994,A303)-SUMIFS(ZOiS!$H$4:$H$994,ZOiS!$B$4:$B$994,A303),IF(C303="Ma-Wn",SUMIFS(ZOiS!$H$4:$H$994,ZOiS!$B$4:$B$994,A303)-SUMIFS(ZOiS!$G$4:$G$994,ZOiS!$B$4:$B$994,A303),SUMIFS(ZOiS!$H$4:$H$994,ZOiS!$B$4:$B$994,A303)))),"")</f>
        <v/>
      </c>
      <c r="H303" s="150" t="str">
        <f>IF(G303&lt;&gt;"",IF(G303="Wn",SUMIFS(ZOiS!$G$4:$G$994,ZOiS!$B$4:$B$994,E303),IF(G303="Wn-Ma",SUMIFS(ZOiS!$G$4:$G$994,ZOiS!$B$4:$B$994,E303)-SUMIFS(ZOiS!$H$4:$H$994,ZOiS!$B$4:$B$994,E303),IF(G303="Ma-Wn",SUMIFS(ZOiS!$H$4:$H$994,ZOiS!$B$4:$B$994,E303)-SUMIFS(ZOiS!$G$4:$G$994,ZOiS!$B$4:$B$994,E303),SUMIFS(ZOiS!$H$4:$H$994,ZOiS!$B$4:$B$994,E303)))),"")</f>
        <v/>
      </c>
      <c r="L303" s="150" t="str">
        <f>IF(K303&lt;&gt;"",IF(K303="Wn",SUMIFS(ZOiS!$E$4:$E$994,ZOiS!$B$4:$B$994,I303),IF(K303="Wn-Ma",SUMIFS(ZOiS!$E$4:$E$994,ZOiS!$B$4:$B$994,I303)-SUMIFS(ZOiS!$F$4:$F$994,ZOiS!$B$4:$B$994,I303),IF(K303="Ma-Wn",SUMIFS(ZOiS!$F$4:$F$994,ZOiS!$B$4:$B$994,I303)-SUMIFS(ZOiS!$E$4:$E$994,ZOiS!$B$4:$B$994,I303),SUMIFS(ZOiS!$F$4:$F$994,ZOiS!$B$4:$B$994,I303)))),"")</f>
        <v/>
      </c>
    </row>
    <row r="304" spans="4:12" x14ac:dyDescent="0.2">
      <c r="D304" s="150" t="str">
        <f>IF(C304&lt;&gt;"",IF(C304="Wn",SUMIFS(ZOiS!$G$4:$G$994,ZOiS!$B$4:$B$994,A304),IF(C304="Wn-Ma",SUMIFS(ZOiS!$G$4:$G$994,ZOiS!$B$4:$B$994,A304)-SUMIFS(ZOiS!$H$4:$H$994,ZOiS!$B$4:$B$994,A304),IF(C304="Ma-Wn",SUMIFS(ZOiS!$H$4:$H$994,ZOiS!$B$4:$B$994,A304)-SUMIFS(ZOiS!$G$4:$G$994,ZOiS!$B$4:$B$994,A304),SUMIFS(ZOiS!$H$4:$H$994,ZOiS!$B$4:$B$994,A304)))),"")</f>
        <v/>
      </c>
      <c r="H304" s="150" t="str">
        <f>IF(G304&lt;&gt;"",IF(G304="Wn",SUMIFS(ZOiS!$G$4:$G$994,ZOiS!$B$4:$B$994,E304),IF(G304="Wn-Ma",SUMIFS(ZOiS!$G$4:$G$994,ZOiS!$B$4:$B$994,E304)-SUMIFS(ZOiS!$H$4:$H$994,ZOiS!$B$4:$B$994,E304),IF(G304="Ma-Wn",SUMIFS(ZOiS!$H$4:$H$994,ZOiS!$B$4:$B$994,E304)-SUMIFS(ZOiS!$G$4:$G$994,ZOiS!$B$4:$B$994,E304),SUMIFS(ZOiS!$H$4:$H$994,ZOiS!$B$4:$B$994,E304)))),"")</f>
        <v/>
      </c>
      <c r="L304" s="150" t="str">
        <f>IF(K304&lt;&gt;"",IF(K304="Wn",SUMIFS(ZOiS!$E$4:$E$994,ZOiS!$B$4:$B$994,I304),IF(K304="Wn-Ma",SUMIFS(ZOiS!$E$4:$E$994,ZOiS!$B$4:$B$994,I304)-SUMIFS(ZOiS!$F$4:$F$994,ZOiS!$B$4:$B$994,I304),IF(K304="Ma-Wn",SUMIFS(ZOiS!$F$4:$F$994,ZOiS!$B$4:$B$994,I304)-SUMIFS(ZOiS!$E$4:$E$994,ZOiS!$B$4:$B$994,I304),SUMIFS(ZOiS!$F$4:$F$994,ZOiS!$B$4:$B$994,I304)))),"")</f>
        <v/>
      </c>
    </row>
    <row r="305" spans="4:12" x14ac:dyDescent="0.2">
      <c r="D305" s="150" t="str">
        <f>IF(C305&lt;&gt;"",IF(C305="Wn",SUMIFS(ZOiS!$G$4:$G$994,ZOiS!$B$4:$B$994,A305),IF(C305="Wn-Ma",SUMIFS(ZOiS!$G$4:$G$994,ZOiS!$B$4:$B$994,A305)-SUMIFS(ZOiS!$H$4:$H$994,ZOiS!$B$4:$B$994,A305),IF(C305="Ma-Wn",SUMIFS(ZOiS!$H$4:$H$994,ZOiS!$B$4:$B$994,A305)-SUMIFS(ZOiS!$G$4:$G$994,ZOiS!$B$4:$B$994,A305),SUMIFS(ZOiS!$H$4:$H$994,ZOiS!$B$4:$B$994,A305)))),"")</f>
        <v/>
      </c>
      <c r="H305" s="150" t="str">
        <f>IF(G305&lt;&gt;"",IF(G305="Wn",SUMIFS(ZOiS!$G$4:$G$994,ZOiS!$B$4:$B$994,E305),IF(G305="Wn-Ma",SUMIFS(ZOiS!$G$4:$G$994,ZOiS!$B$4:$B$994,E305)-SUMIFS(ZOiS!$H$4:$H$994,ZOiS!$B$4:$B$994,E305),IF(G305="Ma-Wn",SUMIFS(ZOiS!$H$4:$H$994,ZOiS!$B$4:$B$994,E305)-SUMIFS(ZOiS!$G$4:$G$994,ZOiS!$B$4:$B$994,E305),SUMIFS(ZOiS!$H$4:$H$994,ZOiS!$B$4:$B$994,E305)))),"")</f>
        <v/>
      </c>
      <c r="L305" s="150" t="str">
        <f>IF(K305&lt;&gt;"",IF(K305="Wn",SUMIFS(ZOiS!$E$4:$E$994,ZOiS!$B$4:$B$994,I305),IF(K305="Wn-Ma",SUMIFS(ZOiS!$E$4:$E$994,ZOiS!$B$4:$B$994,I305)-SUMIFS(ZOiS!$F$4:$F$994,ZOiS!$B$4:$B$994,I305),IF(K305="Ma-Wn",SUMIFS(ZOiS!$F$4:$F$994,ZOiS!$B$4:$B$994,I305)-SUMIFS(ZOiS!$E$4:$E$994,ZOiS!$B$4:$B$994,I305),SUMIFS(ZOiS!$F$4:$F$994,ZOiS!$B$4:$B$994,I305)))),"")</f>
        <v/>
      </c>
    </row>
    <row r="306" spans="4:12" x14ac:dyDescent="0.2">
      <c r="D306" s="150" t="str">
        <f>IF(C306&lt;&gt;"",IF(C306="Wn",SUMIFS(ZOiS!$G$4:$G$994,ZOiS!$B$4:$B$994,A306),IF(C306="Wn-Ma",SUMIFS(ZOiS!$G$4:$G$994,ZOiS!$B$4:$B$994,A306)-SUMIFS(ZOiS!$H$4:$H$994,ZOiS!$B$4:$B$994,A306),IF(C306="Ma-Wn",SUMIFS(ZOiS!$H$4:$H$994,ZOiS!$B$4:$B$994,A306)-SUMIFS(ZOiS!$G$4:$G$994,ZOiS!$B$4:$B$994,A306),SUMIFS(ZOiS!$H$4:$H$994,ZOiS!$B$4:$B$994,A306)))),"")</f>
        <v/>
      </c>
      <c r="H306" s="150" t="str">
        <f>IF(G306&lt;&gt;"",IF(G306="Wn",SUMIFS(ZOiS!$G$4:$G$994,ZOiS!$B$4:$B$994,E306),IF(G306="Wn-Ma",SUMIFS(ZOiS!$G$4:$G$994,ZOiS!$B$4:$B$994,E306)-SUMIFS(ZOiS!$H$4:$H$994,ZOiS!$B$4:$B$994,E306),IF(G306="Ma-Wn",SUMIFS(ZOiS!$H$4:$H$994,ZOiS!$B$4:$B$994,E306)-SUMIFS(ZOiS!$G$4:$G$994,ZOiS!$B$4:$B$994,E306),SUMIFS(ZOiS!$H$4:$H$994,ZOiS!$B$4:$B$994,E306)))),"")</f>
        <v/>
      </c>
      <c r="L306" s="150" t="str">
        <f>IF(K306&lt;&gt;"",IF(K306="Wn",SUMIFS(ZOiS!$E$4:$E$994,ZOiS!$B$4:$B$994,I306),IF(K306="Wn-Ma",SUMIFS(ZOiS!$E$4:$E$994,ZOiS!$B$4:$B$994,I306)-SUMIFS(ZOiS!$F$4:$F$994,ZOiS!$B$4:$B$994,I306),IF(K306="Ma-Wn",SUMIFS(ZOiS!$F$4:$F$994,ZOiS!$B$4:$B$994,I306)-SUMIFS(ZOiS!$E$4:$E$994,ZOiS!$B$4:$B$994,I306),SUMIFS(ZOiS!$F$4:$F$994,ZOiS!$B$4:$B$994,I306)))),"")</f>
        <v/>
      </c>
    </row>
    <row r="307" spans="4:12" x14ac:dyDescent="0.2">
      <c r="D307" s="150" t="str">
        <f>IF(C307&lt;&gt;"",IF(C307="Wn",SUMIFS(ZOiS!$G$4:$G$994,ZOiS!$B$4:$B$994,A307),IF(C307="Wn-Ma",SUMIFS(ZOiS!$G$4:$G$994,ZOiS!$B$4:$B$994,A307)-SUMIFS(ZOiS!$H$4:$H$994,ZOiS!$B$4:$B$994,A307),IF(C307="Ma-Wn",SUMIFS(ZOiS!$H$4:$H$994,ZOiS!$B$4:$B$994,A307)-SUMIFS(ZOiS!$G$4:$G$994,ZOiS!$B$4:$B$994,A307),SUMIFS(ZOiS!$H$4:$H$994,ZOiS!$B$4:$B$994,A307)))),"")</f>
        <v/>
      </c>
      <c r="H307" s="150" t="str">
        <f>IF(G307&lt;&gt;"",IF(G307="Wn",SUMIFS(ZOiS!$G$4:$G$994,ZOiS!$B$4:$B$994,E307),IF(G307="Wn-Ma",SUMIFS(ZOiS!$G$4:$G$994,ZOiS!$B$4:$B$994,E307)-SUMIFS(ZOiS!$H$4:$H$994,ZOiS!$B$4:$B$994,E307),IF(G307="Ma-Wn",SUMIFS(ZOiS!$H$4:$H$994,ZOiS!$B$4:$B$994,E307)-SUMIFS(ZOiS!$G$4:$G$994,ZOiS!$B$4:$B$994,E307),SUMIFS(ZOiS!$H$4:$H$994,ZOiS!$B$4:$B$994,E307)))),"")</f>
        <v/>
      </c>
      <c r="L307" s="150" t="str">
        <f>IF(K307&lt;&gt;"",IF(K307="Wn",SUMIFS(ZOiS!$E$4:$E$994,ZOiS!$B$4:$B$994,I307),IF(K307="Wn-Ma",SUMIFS(ZOiS!$E$4:$E$994,ZOiS!$B$4:$B$994,I307)-SUMIFS(ZOiS!$F$4:$F$994,ZOiS!$B$4:$B$994,I307),IF(K307="Ma-Wn",SUMIFS(ZOiS!$F$4:$F$994,ZOiS!$B$4:$B$994,I307)-SUMIFS(ZOiS!$E$4:$E$994,ZOiS!$B$4:$B$994,I307),SUMIFS(ZOiS!$F$4:$F$994,ZOiS!$B$4:$B$994,I307)))),"")</f>
        <v/>
      </c>
    </row>
    <row r="308" spans="4:12" x14ac:dyDescent="0.2">
      <c r="D308" s="150" t="str">
        <f>IF(C308&lt;&gt;"",IF(C308="Wn",SUMIFS(ZOiS!$G$4:$G$994,ZOiS!$B$4:$B$994,A308),IF(C308="Wn-Ma",SUMIFS(ZOiS!$G$4:$G$994,ZOiS!$B$4:$B$994,A308)-SUMIFS(ZOiS!$H$4:$H$994,ZOiS!$B$4:$B$994,A308),IF(C308="Ma-Wn",SUMIFS(ZOiS!$H$4:$H$994,ZOiS!$B$4:$B$994,A308)-SUMIFS(ZOiS!$G$4:$G$994,ZOiS!$B$4:$B$994,A308),SUMIFS(ZOiS!$H$4:$H$994,ZOiS!$B$4:$B$994,A308)))),"")</f>
        <v/>
      </c>
      <c r="H308" s="150" t="str">
        <f>IF(G308&lt;&gt;"",IF(G308="Wn",SUMIFS(ZOiS!$G$4:$G$994,ZOiS!$B$4:$B$994,E308),IF(G308="Wn-Ma",SUMIFS(ZOiS!$G$4:$G$994,ZOiS!$B$4:$B$994,E308)-SUMIFS(ZOiS!$H$4:$H$994,ZOiS!$B$4:$B$994,E308),IF(G308="Ma-Wn",SUMIFS(ZOiS!$H$4:$H$994,ZOiS!$B$4:$B$994,E308)-SUMIFS(ZOiS!$G$4:$G$994,ZOiS!$B$4:$B$994,E308),SUMIFS(ZOiS!$H$4:$H$994,ZOiS!$B$4:$B$994,E308)))),"")</f>
        <v/>
      </c>
      <c r="L308" s="150" t="str">
        <f>IF(K308&lt;&gt;"",IF(K308="Wn",SUMIFS(ZOiS!$E$4:$E$994,ZOiS!$B$4:$B$994,I308),IF(K308="Wn-Ma",SUMIFS(ZOiS!$E$4:$E$994,ZOiS!$B$4:$B$994,I308)-SUMIFS(ZOiS!$F$4:$F$994,ZOiS!$B$4:$B$994,I308),IF(K308="Ma-Wn",SUMIFS(ZOiS!$F$4:$F$994,ZOiS!$B$4:$B$994,I308)-SUMIFS(ZOiS!$E$4:$E$994,ZOiS!$B$4:$B$994,I308),SUMIFS(ZOiS!$F$4:$F$994,ZOiS!$B$4:$B$994,I308)))),"")</f>
        <v/>
      </c>
    </row>
    <row r="309" spans="4:12" x14ac:dyDescent="0.2">
      <c r="D309" s="150" t="str">
        <f>IF(C309&lt;&gt;"",IF(C309="Wn",SUMIFS(ZOiS!$G$4:$G$994,ZOiS!$B$4:$B$994,A309),IF(C309="Wn-Ma",SUMIFS(ZOiS!$G$4:$G$994,ZOiS!$B$4:$B$994,A309)-SUMIFS(ZOiS!$H$4:$H$994,ZOiS!$B$4:$B$994,A309),IF(C309="Ma-Wn",SUMIFS(ZOiS!$H$4:$H$994,ZOiS!$B$4:$B$994,A309)-SUMIFS(ZOiS!$G$4:$G$994,ZOiS!$B$4:$B$994,A309),SUMIFS(ZOiS!$H$4:$H$994,ZOiS!$B$4:$B$994,A309)))),"")</f>
        <v/>
      </c>
      <c r="H309" s="150" t="str">
        <f>IF(G309&lt;&gt;"",IF(G309="Wn",SUMIFS(ZOiS!$G$4:$G$994,ZOiS!$B$4:$B$994,E309),IF(G309="Wn-Ma",SUMIFS(ZOiS!$G$4:$G$994,ZOiS!$B$4:$B$994,E309)-SUMIFS(ZOiS!$H$4:$H$994,ZOiS!$B$4:$B$994,E309),IF(G309="Ma-Wn",SUMIFS(ZOiS!$H$4:$H$994,ZOiS!$B$4:$B$994,E309)-SUMIFS(ZOiS!$G$4:$G$994,ZOiS!$B$4:$B$994,E309),SUMIFS(ZOiS!$H$4:$H$994,ZOiS!$B$4:$B$994,E309)))),"")</f>
        <v/>
      </c>
      <c r="L309" s="150" t="str">
        <f>IF(K309&lt;&gt;"",IF(K309="Wn",SUMIFS(ZOiS!$E$4:$E$994,ZOiS!$B$4:$B$994,I309),IF(K309="Wn-Ma",SUMIFS(ZOiS!$E$4:$E$994,ZOiS!$B$4:$B$994,I309)-SUMIFS(ZOiS!$F$4:$F$994,ZOiS!$B$4:$B$994,I309),IF(K309="Ma-Wn",SUMIFS(ZOiS!$F$4:$F$994,ZOiS!$B$4:$B$994,I309)-SUMIFS(ZOiS!$E$4:$E$994,ZOiS!$B$4:$B$994,I309),SUMIFS(ZOiS!$F$4:$F$994,ZOiS!$B$4:$B$994,I309)))),"")</f>
        <v/>
      </c>
    </row>
    <row r="310" spans="4:12" x14ac:dyDescent="0.2">
      <c r="D310" s="150" t="str">
        <f>IF(C310&lt;&gt;"",IF(C310="Wn",SUMIFS(ZOiS!$G$4:$G$994,ZOiS!$B$4:$B$994,A310),IF(C310="Wn-Ma",SUMIFS(ZOiS!$G$4:$G$994,ZOiS!$B$4:$B$994,A310)-SUMIFS(ZOiS!$H$4:$H$994,ZOiS!$B$4:$B$994,A310),IF(C310="Ma-Wn",SUMIFS(ZOiS!$H$4:$H$994,ZOiS!$B$4:$B$994,A310)-SUMIFS(ZOiS!$G$4:$G$994,ZOiS!$B$4:$B$994,A310),SUMIFS(ZOiS!$H$4:$H$994,ZOiS!$B$4:$B$994,A310)))),"")</f>
        <v/>
      </c>
      <c r="H310" s="150" t="str">
        <f>IF(G310&lt;&gt;"",IF(G310="Wn",SUMIFS(ZOiS!$G$4:$G$994,ZOiS!$B$4:$B$994,E310),IF(G310="Wn-Ma",SUMIFS(ZOiS!$G$4:$G$994,ZOiS!$B$4:$B$994,E310)-SUMIFS(ZOiS!$H$4:$H$994,ZOiS!$B$4:$B$994,E310),IF(G310="Ma-Wn",SUMIFS(ZOiS!$H$4:$H$994,ZOiS!$B$4:$B$994,E310)-SUMIFS(ZOiS!$G$4:$G$994,ZOiS!$B$4:$B$994,E310),SUMIFS(ZOiS!$H$4:$H$994,ZOiS!$B$4:$B$994,E310)))),"")</f>
        <v/>
      </c>
      <c r="L310" s="150" t="str">
        <f>IF(K310&lt;&gt;"",IF(K310="Wn",SUMIFS(ZOiS!$E$4:$E$994,ZOiS!$B$4:$B$994,I310),IF(K310="Wn-Ma",SUMIFS(ZOiS!$E$4:$E$994,ZOiS!$B$4:$B$994,I310)-SUMIFS(ZOiS!$F$4:$F$994,ZOiS!$B$4:$B$994,I310),IF(K310="Ma-Wn",SUMIFS(ZOiS!$F$4:$F$994,ZOiS!$B$4:$B$994,I310)-SUMIFS(ZOiS!$E$4:$E$994,ZOiS!$B$4:$B$994,I310),SUMIFS(ZOiS!$F$4:$F$994,ZOiS!$B$4:$B$994,I310)))),"")</f>
        <v/>
      </c>
    </row>
    <row r="311" spans="4:12" x14ac:dyDescent="0.2">
      <c r="D311" s="150" t="str">
        <f>IF(C311&lt;&gt;"",IF(C311="Wn",SUMIFS(ZOiS!$G$4:$G$994,ZOiS!$B$4:$B$994,A311),IF(C311="Wn-Ma",SUMIFS(ZOiS!$G$4:$G$994,ZOiS!$B$4:$B$994,A311)-SUMIFS(ZOiS!$H$4:$H$994,ZOiS!$B$4:$B$994,A311),IF(C311="Ma-Wn",SUMIFS(ZOiS!$H$4:$H$994,ZOiS!$B$4:$B$994,A311)-SUMIFS(ZOiS!$G$4:$G$994,ZOiS!$B$4:$B$994,A311),SUMIFS(ZOiS!$H$4:$H$994,ZOiS!$B$4:$B$994,A311)))),"")</f>
        <v/>
      </c>
      <c r="H311" s="150" t="str">
        <f>IF(G311&lt;&gt;"",IF(G311="Wn",SUMIFS(ZOiS!$G$4:$G$994,ZOiS!$B$4:$B$994,E311),IF(G311="Wn-Ma",SUMIFS(ZOiS!$G$4:$G$994,ZOiS!$B$4:$B$994,E311)-SUMIFS(ZOiS!$H$4:$H$994,ZOiS!$B$4:$B$994,E311),IF(G311="Ma-Wn",SUMIFS(ZOiS!$H$4:$H$994,ZOiS!$B$4:$B$994,E311)-SUMIFS(ZOiS!$G$4:$G$994,ZOiS!$B$4:$B$994,E311),SUMIFS(ZOiS!$H$4:$H$994,ZOiS!$B$4:$B$994,E311)))),"")</f>
        <v/>
      </c>
      <c r="L311" s="150" t="str">
        <f>IF(K311&lt;&gt;"",IF(K311="Wn",SUMIFS(ZOiS!$E$4:$E$994,ZOiS!$B$4:$B$994,I311),IF(K311="Wn-Ma",SUMIFS(ZOiS!$E$4:$E$994,ZOiS!$B$4:$B$994,I311)-SUMIFS(ZOiS!$F$4:$F$994,ZOiS!$B$4:$B$994,I311),IF(K311="Ma-Wn",SUMIFS(ZOiS!$F$4:$F$994,ZOiS!$B$4:$B$994,I311)-SUMIFS(ZOiS!$E$4:$E$994,ZOiS!$B$4:$B$994,I311),SUMIFS(ZOiS!$F$4:$F$994,ZOiS!$B$4:$B$994,I311)))),"")</f>
        <v/>
      </c>
    </row>
    <row r="312" spans="4:12" x14ac:dyDescent="0.2">
      <c r="D312" s="150" t="str">
        <f>IF(C312&lt;&gt;"",IF(C312="Wn",SUMIFS(ZOiS!$G$4:$G$994,ZOiS!$B$4:$B$994,A312),IF(C312="Wn-Ma",SUMIFS(ZOiS!$G$4:$G$994,ZOiS!$B$4:$B$994,A312)-SUMIFS(ZOiS!$H$4:$H$994,ZOiS!$B$4:$B$994,A312),IF(C312="Ma-Wn",SUMIFS(ZOiS!$H$4:$H$994,ZOiS!$B$4:$B$994,A312)-SUMIFS(ZOiS!$G$4:$G$994,ZOiS!$B$4:$B$994,A312),SUMIFS(ZOiS!$H$4:$H$994,ZOiS!$B$4:$B$994,A312)))),"")</f>
        <v/>
      </c>
      <c r="H312" s="150" t="str">
        <f>IF(G312&lt;&gt;"",IF(G312="Wn",SUMIFS(ZOiS!$G$4:$G$994,ZOiS!$B$4:$B$994,E312),IF(G312="Wn-Ma",SUMIFS(ZOiS!$G$4:$G$994,ZOiS!$B$4:$B$994,E312)-SUMIFS(ZOiS!$H$4:$H$994,ZOiS!$B$4:$B$994,E312),IF(G312="Ma-Wn",SUMIFS(ZOiS!$H$4:$H$994,ZOiS!$B$4:$B$994,E312)-SUMIFS(ZOiS!$G$4:$G$994,ZOiS!$B$4:$B$994,E312),SUMIFS(ZOiS!$H$4:$H$994,ZOiS!$B$4:$B$994,E312)))),"")</f>
        <v/>
      </c>
      <c r="L312" s="150" t="str">
        <f>IF(K312&lt;&gt;"",IF(K312="Wn",SUMIFS(ZOiS!$E$4:$E$994,ZOiS!$B$4:$B$994,I312),IF(K312="Wn-Ma",SUMIFS(ZOiS!$E$4:$E$994,ZOiS!$B$4:$B$994,I312)-SUMIFS(ZOiS!$F$4:$F$994,ZOiS!$B$4:$B$994,I312),IF(K312="Ma-Wn",SUMIFS(ZOiS!$F$4:$F$994,ZOiS!$B$4:$B$994,I312)-SUMIFS(ZOiS!$E$4:$E$994,ZOiS!$B$4:$B$994,I312),SUMIFS(ZOiS!$F$4:$F$994,ZOiS!$B$4:$B$994,I312)))),"")</f>
        <v/>
      </c>
    </row>
    <row r="313" spans="4:12" x14ac:dyDescent="0.2">
      <c r="D313" s="150" t="str">
        <f>IF(C313&lt;&gt;"",IF(C313="Wn",SUMIFS(ZOiS!$G$4:$G$994,ZOiS!$B$4:$B$994,A313),IF(C313="Wn-Ma",SUMIFS(ZOiS!$G$4:$G$994,ZOiS!$B$4:$B$994,A313)-SUMIFS(ZOiS!$H$4:$H$994,ZOiS!$B$4:$B$994,A313),IF(C313="Ma-Wn",SUMIFS(ZOiS!$H$4:$H$994,ZOiS!$B$4:$B$994,A313)-SUMIFS(ZOiS!$G$4:$G$994,ZOiS!$B$4:$B$994,A313),SUMIFS(ZOiS!$H$4:$H$994,ZOiS!$B$4:$B$994,A313)))),"")</f>
        <v/>
      </c>
      <c r="H313" s="150" t="str">
        <f>IF(G313&lt;&gt;"",IF(G313="Wn",SUMIFS(ZOiS!$G$4:$G$994,ZOiS!$B$4:$B$994,E313),IF(G313="Wn-Ma",SUMIFS(ZOiS!$G$4:$G$994,ZOiS!$B$4:$B$994,E313)-SUMIFS(ZOiS!$H$4:$H$994,ZOiS!$B$4:$B$994,E313),IF(G313="Ma-Wn",SUMIFS(ZOiS!$H$4:$H$994,ZOiS!$B$4:$B$994,E313)-SUMIFS(ZOiS!$G$4:$G$994,ZOiS!$B$4:$B$994,E313),SUMIFS(ZOiS!$H$4:$H$994,ZOiS!$B$4:$B$994,E313)))),"")</f>
        <v/>
      </c>
      <c r="L313" s="150" t="str">
        <f>IF(K313&lt;&gt;"",IF(K313="Wn",SUMIFS(ZOiS!$E$4:$E$994,ZOiS!$B$4:$B$994,I313),IF(K313="Wn-Ma",SUMIFS(ZOiS!$E$4:$E$994,ZOiS!$B$4:$B$994,I313)-SUMIFS(ZOiS!$F$4:$F$994,ZOiS!$B$4:$B$994,I313),IF(K313="Ma-Wn",SUMIFS(ZOiS!$F$4:$F$994,ZOiS!$B$4:$B$994,I313)-SUMIFS(ZOiS!$E$4:$E$994,ZOiS!$B$4:$B$994,I313),SUMIFS(ZOiS!$F$4:$F$994,ZOiS!$B$4:$B$994,I313)))),"")</f>
        <v/>
      </c>
    </row>
    <row r="314" spans="4:12" x14ac:dyDescent="0.2">
      <c r="D314" s="150" t="str">
        <f>IF(C314&lt;&gt;"",IF(C314="Wn",SUMIFS(ZOiS!$G$4:$G$994,ZOiS!$B$4:$B$994,A314),IF(C314="Wn-Ma",SUMIFS(ZOiS!$G$4:$G$994,ZOiS!$B$4:$B$994,A314)-SUMIFS(ZOiS!$H$4:$H$994,ZOiS!$B$4:$B$994,A314),IF(C314="Ma-Wn",SUMIFS(ZOiS!$H$4:$H$994,ZOiS!$B$4:$B$994,A314)-SUMIFS(ZOiS!$G$4:$G$994,ZOiS!$B$4:$B$994,A314),SUMIFS(ZOiS!$H$4:$H$994,ZOiS!$B$4:$B$994,A314)))),"")</f>
        <v/>
      </c>
      <c r="H314" s="150" t="str">
        <f>IF(G314&lt;&gt;"",IF(G314="Wn",SUMIFS(ZOiS!$G$4:$G$994,ZOiS!$B$4:$B$994,E314),IF(G314="Wn-Ma",SUMIFS(ZOiS!$G$4:$G$994,ZOiS!$B$4:$B$994,E314)-SUMIFS(ZOiS!$H$4:$H$994,ZOiS!$B$4:$B$994,E314),IF(G314="Ma-Wn",SUMIFS(ZOiS!$H$4:$H$994,ZOiS!$B$4:$B$994,E314)-SUMIFS(ZOiS!$G$4:$G$994,ZOiS!$B$4:$B$994,E314),SUMIFS(ZOiS!$H$4:$H$994,ZOiS!$B$4:$B$994,E314)))),"")</f>
        <v/>
      </c>
      <c r="L314" s="150" t="str">
        <f>IF(K314&lt;&gt;"",IF(K314="Wn",SUMIFS(ZOiS!$E$4:$E$994,ZOiS!$B$4:$B$994,I314),IF(K314="Wn-Ma",SUMIFS(ZOiS!$E$4:$E$994,ZOiS!$B$4:$B$994,I314)-SUMIFS(ZOiS!$F$4:$F$994,ZOiS!$B$4:$B$994,I314),IF(K314="Ma-Wn",SUMIFS(ZOiS!$F$4:$F$994,ZOiS!$B$4:$B$994,I314)-SUMIFS(ZOiS!$E$4:$E$994,ZOiS!$B$4:$B$994,I314),SUMIFS(ZOiS!$F$4:$F$994,ZOiS!$B$4:$B$994,I314)))),"")</f>
        <v/>
      </c>
    </row>
    <row r="315" spans="4:12" x14ac:dyDescent="0.2">
      <c r="D315" s="150" t="str">
        <f>IF(C315&lt;&gt;"",IF(C315="Wn",SUMIFS(ZOiS!$G$4:$G$994,ZOiS!$B$4:$B$994,A315),IF(C315="Wn-Ma",SUMIFS(ZOiS!$G$4:$G$994,ZOiS!$B$4:$B$994,A315)-SUMIFS(ZOiS!$H$4:$H$994,ZOiS!$B$4:$B$994,A315),IF(C315="Ma-Wn",SUMIFS(ZOiS!$H$4:$H$994,ZOiS!$B$4:$B$994,A315)-SUMIFS(ZOiS!$G$4:$G$994,ZOiS!$B$4:$B$994,A315),SUMIFS(ZOiS!$H$4:$H$994,ZOiS!$B$4:$B$994,A315)))),"")</f>
        <v/>
      </c>
      <c r="H315" s="150" t="str">
        <f>IF(G315&lt;&gt;"",IF(G315="Wn",SUMIFS(ZOiS!$G$4:$G$994,ZOiS!$B$4:$B$994,E315),IF(G315="Wn-Ma",SUMIFS(ZOiS!$G$4:$G$994,ZOiS!$B$4:$B$994,E315)-SUMIFS(ZOiS!$H$4:$H$994,ZOiS!$B$4:$B$994,E315),IF(G315="Ma-Wn",SUMIFS(ZOiS!$H$4:$H$994,ZOiS!$B$4:$B$994,E315)-SUMIFS(ZOiS!$G$4:$G$994,ZOiS!$B$4:$B$994,E315),SUMIFS(ZOiS!$H$4:$H$994,ZOiS!$B$4:$B$994,E315)))),"")</f>
        <v/>
      </c>
      <c r="L315" s="150" t="str">
        <f>IF(K315&lt;&gt;"",IF(K315="Wn",SUMIFS(ZOiS!$E$4:$E$994,ZOiS!$B$4:$B$994,I315),IF(K315="Wn-Ma",SUMIFS(ZOiS!$E$4:$E$994,ZOiS!$B$4:$B$994,I315)-SUMIFS(ZOiS!$F$4:$F$994,ZOiS!$B$4:$B$994,I315),IF(K315="Ma-Wn",SUMIFS(ZOiS!$F$4:$F$994,ZOiS!$B$4:$B$994,I315)-SUMIFS(ZOiS!$E$4:$E$994,ZOiS!$B$4:$B$994,I315),SUMIFS(ZOiS!$F$4:$F$994,ZOiS!$B$4:$B$994,I315)))),"")</f>
        <v/>
      </c>
    </row>
    <row r="316" spans="4:12" x14ac:dyDescent="0.2">
      <c r="D316" s="150" t="str">
        <f>IF(C316&lt;&gt;"",IF(C316="Wn",SUMIFS(ZOiS!$G$4:$G$994,ZOiS!$B$4:$B$994,A316),IF(C316="Wn-Ma",SUMIFS(ZOiS!$G$4:$G$994,ZOiS!$B$4:$B$994,A316)-SUMIFS(ZOiS!$H$4:$H$994,ZOiS!$B$4:$B$994,A316),IF(C316="Ma-Wn",SUMIFS(ZOiS!$H$4:$H$994,ZOiS!$B$4:$B$994,A316)-SUMIFS(ZOiS!$G$4:$G$994,ZOiS!$B$4:$B$994,A316),SUMIFS(ZOiS!$H$4:$H$994,ZOiS!$B$4:$B$994,A316)))),"")</f>
        <v/>
      </c>
      <c r="H316" s="150" t="str">
        <f>IF(G316&lt;&gt;"",IF(G316="Wn",SUMIFS(ZOiS!$G$4:$G$994,ZOiS!$B$4:$B$994,E316),IF(G316="Wn-Ma",SUMIFS(ZOiS!$G$4:$G$994,ZOiS!$B$4:$B$994,E316)-SUMIFS(ZOiS!$H$4:$H$994,ZOiS!$B$4:$B$994,E316),IF(G316="Ma-Wn",SUMIFS(ZOiS!$H$4:$H$994,ZOiS!$B$4:$B$994,E316)-SUMIFS(ZOiS!$G$4:$G$994,ZOiS!$B$4:$B$994,E316),SUMIFS(ZOiS!$H$4:$H$994,ZOiS!$B$4:$B$994,E316)))),"")</f>
        <v/>
      </c>
      <c r="L316" s="150" t="str">
        <f>IF(K316&lt;&gt;"",IF(K316="Wn",SUMIFS(ZOiS!$E$4:$E$994,ZOiS!$B$4:$B$994,I316),IF(K316="Wn-Ma",SUMIFS(ZOiS!$E$4:$E$994,ZOiS!$B$4:$B$994,I316)-SUMIFS(ZOiS!$F$4:$F$994,ZOiS!$B$4:$B$994,I316),IF(K316="Ma-Wn",SUMIFS(ZOiS!$F$4:$F$994,ZOiS!$B$4:$B$994,I316)-SUMIFS(ZOiS!$E$4:$E$994,ZOiS!$B$4:$B$994,I316),SUMIFS(ZOiS!$F$4:$F$994,ZOiS!$B$4:$B$994,I316)))),"")</f>
        <v/>
      </c>
    </row>
    <row r="317" spans="4:12" x14ac:dyDescent="0.2">
      <c r="D317" s="150" t="str">
        <f>IF(C317&lt;&gt;"",IF(C317="Wn",SUMIFS(ZOiS!$G$4:$G$994,ZOiS!$B$4:$B$994,A317),IF(C317="Wn-Ma",SUMIFS(ZOiS!$G$4:$G$994,ZOiS!$B$4:$B$994,A317)-SUMIFS(ZOiS!$H$4:$H$994,ZOiS!$B$4:$B$994,A317),IF(C317="Ma-Wn",SUMIFS(ZOiS!$H$4:$H$994,ZOiS!$B$4:$B$994,A317)-SUMIFS(ZOiS!$G$4:$G$994,ZOiS!$B$4:$B$994,A317),SUMIFS(ZOiS!$H$4:$H$994,ZOiS!$B$4:$B$994,A317)))),"")</f>
        <v/>
      </c>
      <c r="H317" s="150" t="str">
        <f>IF(G317&lt;&gt;"",IF(G317="Wn",SUMIFS(ZOiS!$G$4:$G$994,ZOiS!$B$4:$B$994,E317),IF(G317="Wn-Ma",SUMIFS(ZOiS!$G$4:$G$994,ZOiS!$B$4:$B$994,E317)-SUMIFS(ZOiS!$H$4:$H$994,ZOiS!$B$4:$B$994,E317),IF(G317="Ma-Wn",SUMIFS(ZOiS!$H$4:$H$994,ZOiS!$B$4:$B$994,E317)-SUMIFS(ZOiS!$G$4:$G$994,ZOiS!$B$4:$B$994,E317),SUMIFS(ZOiS!$H$4:$H$994,ZOiS!$B$4:$B$994,E317)))),"")</f>
        <v/>
      </c>
      <c r="L317" s="150" t="str">
        <f>IF(K317&lt;&gt;"",IF(K317="Wn",SUMIFS(ZOiS!$E$4:$E$994,ZOiS!$B$4:$B$994,I317),IF(K317="Wn-Ma",SUMIFS(ZOiS!$E$4:$E$994,ZOiS!$B$4:$B$994,I317)-SUMIFS(ZOiS!$F$4:$F$994,ZOiS!$B$4:$B$994,I317),IF(K317="Ma-Wn",SUMIFS(ZOiS!$F$4:$F$994,ZOiS!$B$4:$B$994,I317)-SUMIFS(ZOiS!$E$4:$E$994,ZOiS!$B$4:$B$994,I317),SUMIFS(ZOiS!$F$4:$F$994,ZOiS!$B$4:$B$994,I317)))),"")</f>
        <v/>
      </c>
    </row>
    <row r="318" spans="4:12" x14ac:dyDescent="0.2">
      <c r="D318" s="150" t="str">
        <f>IF(C318&lt;&gt;"",IF(C318="Wn",SUMIFS(ZOiS!$G$4:$G$994,ZOiS!$B$4:$B$994,A318),IF(C318="Wn-Ma",SUMIFS(ZOiS!$G$4:$G$994,ZOiS!$B$4:$B$994,A318)-SUMIFS(ZOiS!$H$4:$H$994,ZOiS!$B$4:$B$994,A318),IF(C318="Ma-Wn",SUMIFS(ZOiS!$H$4:$H$994,ZOiS!$B$4:$B$994,A318)-SUMIFS(ZOiS!$G$4:$G$994,ZOiS!$B$4:$B$994,A318),SUMIFS(ZOiS!$H$4:$H$994,ZOiS!$B$4:$B$994,A318)))),"")</f>
        <v/>
      </c>
      <c r="H318" s="150" t="str">
        <f>IF(G318&lt;&gt;"",IF(G318="Wn",SUMIFS(ZOiS!$G$4:$G$994,ZOiS!$B$4:$B$994,E318),IF(G318="Wn-Ma",SUMIFS(ZOiS!$G$4:$G$994,ZOiS!$B$4:$B$994,E318)-SUMIFS(ZOiS!$H$4:$H$994,ZOiS!$B$4:$B$994,E318),IF(G318="Ma-Wn",SUMIFS(ZOiS!$H$4:$H$994,ZOiS!$B$4:$B$994,E318)-SUMIFS(ZOiS!$G$4:$G$994,ZOiS!$B$4:$B$994,E318),SUMIFS(ZOiS!$H$4:$H$994,ZOiS!$B$4:$B$994,E318)))),"")</f>
        <v/>
      </c>
      <c r="L318" s="150" t="str">
        <f>IF(K318&lt;&gt;"",IF(K318="Wn",SUMIFS(ZOiS!$E$4:$E$994,ZOiS!$B$4:$B$994,I318),IF(K318="Wn-Ma",SUMIFS(ZOiS!$E$4:$E$994,ZOiS!$B$4:$B$994,I318)-SUMIFS(ZOiS!$F$4:$F$994,ZOiS!$B$4:$B$994,I318),IF(K318="Ma-Wn",SUMIFS(ZOiS!$F$4:$F$994,ZOiS!$B$4:$B$994,I318)-SUMIFS(ZOiS!$E$4:$E$994,ZOiS!$B$4:$B$994,I318),SUMIFS(ZOiS!$F$4:$F$994,ZOiS!$B$4:$B$994,I318)))),"")</f>
        <v/>
      </c>
    </row>
    <row r="319" spans="4:12" x14ac:dyDescent="0.2">
      <c r="D319" s="150" t="str">
        <f>IF(C319&lt;&gt;"",IF(C319="Wn",SUMIFS(ZOiS!$G$4:$G$994,ZOiS!$B$4:$B$994,A319),IF(C319="Wn-Ma",SUMIFS(ZOiS!$G$4:$G$994,ZOiS!$B$4:$B$994,A319)-SUMIFS(ZOiS!$H$4:$H$994,ZOiS!$B$4:$B$994,A319),IF(C319="Ma-Wn",SUMIFS(ZOiS!$H$4:$H$994,ZOiS!$B$4:$B$994,A319)-SUMIFS(ZOiS!$G$4:$G$994,ZOiS!$B$4:$B$994,A319),SUMIFS(ZOiS!$H$4:$H$994,ZOiS!$B$4:$B$994,A319)))),"")</f>
        <v/>
      </c>
      <c r="H319" s="150" t="str">
        <f>IF(G319&lt;&gt;"",IF(G319="Wn",SUMIFS(ZOiS!$G$4:$G$994,ZOiS!$B$4:$B$994,E319),IF(G319="Wn-Ma",SUMIFS(ZOiS!$G$4:$G$994,ZOiS!$B$4:$B$994,E319)-SUMIFS(ZOiS!$H$4:$H$994,ZOiS!$B$4:$B$994,E319),IF(G319="Ma-Wn",SUMIFS(ZOiS!$H$4:$H$994,ZOiS!$B$4:$B$994,E319)-SUMIFS(ZOiS!$G$4:$G$994,ZOiS!$B$4:$B$994,E319),SUMIFS(ZOiS!$H$4:$H$994,ZOiS!$B$4:$B$994,E319)))),"")</f>
        <v/>
      </c>
      <c r="L319" s="150" t="str">
        <f>IF(K319&lt;&gt;"",IF(K319="Wn",SUMIFS(ZOiS!$E$4:$E$994,ZOiS!$B$4:$B$994,I319),IF(K319="Wn-Ma",SUMIFS(ZOiS!$E$4:$E$994,ZOiS!$B$4:$B$994,I319)-SUMIFS(ZOiS!$F$4:$F$994,ZOiS!$B$4:$B$994,I319),IF(K319="Ma-Wn",SUMIFS(ZOiS!$F$4:$F$994,ZOiS!$B$4:$B$994,I319)-SUMIFS(ZOiS!$E$4:$E$994,ZOiS!$B$4:$B$994,I319),SUMIFS(ZOiS!$F$4:$F$994,ZOiS!$B$4:$B$994,I319)))),"")</f>
        <v/>
      </c>
    </row>
    <row r="320" spans="4:12" x14ac:dyDescent="0.2">
      <c r="D320" s="150" t="str">
        <f>IF(C320&lt;&gt;"",IF(C320="Wn",SUMIFS(ZOiS!$G$4:$G$994,ZOiS!$B$4:$B$994,A320),IF(C320="Wn-Ma",SUMIFS(ZOiS!$G$4:$G$994,ZOiS!$B$4:$B$994,A320)-SUMIFS(ZOiS!$H$4:$H$994,ZOiS!$B$4:$B$994,A320),IF(C320="Ma-Wn",SUMIFS(ZOiS!$H$4:$H$994,ZOiS!$B$4:$B$994,A320)-SUMIFS(ZOiS!$G$4:$G$994,ZOiS!$B$4:$B$994,A320),SUMIFS(ZOiS!$H$4:$H$994,ZOiS!$B$4:$B$994,A320)))),"")</f>
        <v/>
      </c>
      <c r="H320" s="150" t="str">
        <f>IF(G320&lt;&gt;"",IF(G320="Wn",SUMIFS(ZOiS!$G$4:$G$994,ZOiS!$B$4:$B$994,E320),IF(G320="Wn-Ma",SUMIFS(ZOiS!$G$4:$G$994,ZOiS!$B$4:$B$994,E320)-SUMIFS(ZOiS!$H$4:$H$994,ZOiS!$B$4:$B$994,E320),IF(G320="Ma-Wn",SUMIFS(ZOiS!$H$4:$H$994,ZOiS!$B$4:$B$994,E320)-SUMIFS(ZOiS!$G$4:$G$994,ZOiS!$B$4:$B$994,E320),SUMIFS(ZOiS!$H$4:$H$994,ZOiS!$B$4:$B$994,E320)))),"")</f>
        <v/>
      </c>
      <c r="L320" s="150" t="str">
        <f>IF(K320&lt;&gt;"",IF(K320="Wn",SUMIFS(ZOiS!$E$4:$E$994,ZOiS!$B$4:$B$994,I320),IF(K320="Wn-Ma",SUMIFS(ZOiS!$E$4:$E$994,ZOiS!$B$4:$B$994,I320)-SUMIFS(ZOiS!$F$4:$F$994,ZOiS!$B$4:$B$994,I320),IF(K320="Ma-Wn",SUMIFS(ZOiS!$F$4:$F$994,ZOiS!$B$4:$B$994,I320)-SUMIFS(ZOiS!$E$4:$E$994,ZOiS!$B$4:$B$994,I320),SUMIFS(ZOiS!$F$4:$F$994,ZOiS!$B$4:$B$994,I320)))),"")</f>
        <v/>
      </c>
    </row>
    <row r="321" spans="4:12" x14ac:dyDescent="0.2">
      <c r="D321" s="150" t="str">
        <f>IF(C321&lt;&gt;"",IF(C321="Wn",SUMIFS(ZOiS!$G$4:$G$994,ZOiS!$B$4:$B$994,A321),IF(C321="Wn-Ma",SUMIFS(ZOiS!$G$4:$G$994,ZOiS!$B$4:$B$994,A321)-SUMIFS(ZOiS!$H$4:$H$994,ZOiS!$B$4:$B$994,A321),IF(C321="Ma-Wn",SUMIFS(ZOiS!$H$4:$H$994,ZOiS!$B$4:$B$994,A321)-SUMIFS(ZOiS!$G$4:$G$994,ZOiS!$B$4:$B$994,A321),SUMIFS(ZOiS!$H$4:$H$994,ZOiS!$B$4:$B$994,A321)))),"")</f>
        <v/>
      </c>
      <c r="H321" s="150" t="str">
        <f>IF(G321&lt;&gt;"",IF(G321="Wn",SUMIFS(ZOiS!$G$4:$G$994,ZOiS!$B$4:$B$994,E321),IF(G321="Wn-Ma",SUMIFS(ZOiS!$G$4:$G$994,ZOiS!$B$4:$B$994,E321)-SUMIFS(ZOiS!$H$4:$H$994,ZOiS!$B$4:$B$994,E321),IF(G321="Ma-Wn",SUMIFS(ZOiS!$H$4:$H$994,ZOiS!$B$4:$B$994,E321)-SUMIFS(ZOiS!$G$4:$G$994,ZOiS!$B$4:$B$994,E321),SUMIFS(ZOiS!$H$4:$H$994,ZOiS!$B$4:$B$994,E321)))),"")</f>
        <v/>
      </c>
      <c r="L321" s="150" t="str">
        <f>IF(K321&lt;&gt;"",IF(K321="Wn",SUMIFS(ZOiS!$E$4:$E$994,ZOiS!$B$4:$B$994,I321),IF(K321="Wn-Ma",SUMIFS(ZOiS!$E$4:$E$994,ZOiS!$B$4:$B$994,I321)-SUMIFS(ZOiS!$F$4:$F$994,ZOiS!$B$4:$B$994,I321),IF(K321="Ma-Wn",SUMIFS(ZOiS!$F$4:$F$994,ZOiS!$B$4:$B$994,I321)-SUMIFS(ZOiS!$E$4:$E$994,ZOiS!$B$4:$B$994,I321),SUMIFS(ZOiS!$F$4:$F$994,ZOiS!$B$4:$B$994,I321)))),"")</f>
        <v/>
      </c>
    </row>
    <row r="322" spans="4:12" x14ac:dyDescent="0.2">
      <c r="D322" s="150" t="str">
        <f>IF(C322&lt;&gt;"",IF(C322="Wn",SUMIFS(ZOiS!$G$4:$G$994,ZOiS!$B$4:$B$994,A322),IF(C322="Wn-Ma",SUMIFS(ZOiS!$G$4:$G$994,ZOiS!$B$4:$B$994,A322)-SUMIFS(ZOiS!$H$4:$H$994,ZOiS!$B$4:$B$994,A322),IF(C322="Ma-Wn",SUMIFS(ZOiS!$H$4:$H$994,ZOiS!$B$4:$B$994,A322)-SUMIFS(ZOiS!$G$4:$G$994,ZOiS!$B$4:$B$994,A322),SUMIFS(ZOiS!$H$4:$H$994,ZOiS!$B$4:$B$994,A322)))),"")</f>
        <v/>
      </c>
      <c r="H322" s="150" t="str">
        <f>IF(G322&lt;&gt;"",IF(G322="Wn",SUMIFS(ZOiS!$G$4:$G$994,ZOiS!$B$4:$B$994,E322),IF(G322="Wn-Ma",SUMIFS(ZOiS!$G$4:$G$994,ZOiS!$B$4:$B$994,E322)-SUMIFS(ZOiS!$H$4:$H$994,ZOiS!$B$4:$B$994,E322),IF(G322="Ma-Wn",SUMIFS(ZOiS!$H$4:$H$994,ZOiS!$B$4:$B$994,E322)-SUMIFS(ZOiS!$G$4:$G$994,ZOiS!$B$4:$B$994,E322),SUMIFS(ZOiS!$H$4:$H$994,ZOiS!$B$4:$B$994,E322)))),"")</f>
        <v/>
      </c>
      <c r="L322" s="150" t="str">
        <f>IF(K322&lt;&gt;"",IF(K322="Wn",SUMIFS(ZOiS!$E$4:$E$994,ZOiS!$B$4:$B$994,I322),IF(K322="Wn-Ma",SUMIFS(ZOiS!$E$4:$E$994,ZOiS!$B$4:$B$994,I322)-SUMIFS(ZOiS!$F$4:$F$994,ZOiS!$B$4:$B$994,I322),IF(K322="Ma-Wn",SUMIFS(ZOiS!$F$4:$F$994,ZOiS!$B$4:$B$994,I322)-SUMIFS(ZOiS!$E$4:$E$994,ZOiS!$B$4:$B$994,I322),SUMIFS(ZOiS!$F$4:$F$994,ZOiS!$B$4:$B$994,I322)))),"")</f>
        <v/>
      </c>
    </row>
    <row r="323" spans="4:12" x14ac:dyDescent="0.2">
      <c r="D323" s="150" t="str">
        <f>IF(C323&lt;&gt;"",IF(C323="Wn",SUMIFS(ZOiS!$G$4:$G$994,ZOiS!$B$4:$B$994,A323),IF(C323="Wn-Ma",SUMIFS(ZOiS!$G$4:$G$994,ZOiS!$B$4:$B$994,A323)-SUMIFS(ZOiS!$H$4:$H$994,ZOiS!$B$4:$B$994,A323),IF(C323="Ma-Wn",SUMIFS(ZOiS!$H$4:$H$994,ZOiS!$B$4:$B$994,A323)-SUMIFS(ZOiS!$G$4:$G$994,ZOiS!$B$4:$B$994,A323),SUMIFS(ZOiS!$H$4:$H$994,ZOiS!$B$4:$B$994,A323)))),"")</f>
        <v/>
      </c>
      <c r="H323" s="150" t="str">
        <f>IF(G323&lt;&gt;"",IF(G323="Wn",SUMIFS(ZOiS!$G$4:$G$994,ZOiS!$B$4:$B$994,E323),IF(G323="Wn-Ma",SUMIFS(ZOiS!$G$4:$G$994,ZOiS!$B$4:$B$994,E323)-SUMIFS(ZOiS!$H$4:$H$994,ZOiS!$B$4:$B$994,E323),IF(G323="Ma-Wn",SUMIFS(ZOiS!$H$4:$H$994,ZOiS!$B$4:$B$994,E323)-SUMIFS(ZOiS!$G$4:$G$994,ZOiS!$B$4:$B$994,E323),SUMIFS(ZOiS!$H$4:$H$994,ZOiS!$B$4:$B$994,E323)))),"")</f>
        <v/>
      </c>
      <c r="L323" s="150" t="str">
        <f>IF(K323&lt;&gt;"",IF(K323="Wn",SUMIFS(ZOiS!$E$4:$E$994,ZOiS!$B$4:$B$994,I323),IF(K323="Wn-Ma",SUMIFS(ZOiS!$E$4:$E$994,ZOiS!$B$4:$B$994,I323)-SUMIFS(ZOiS!$F$4:$F$994,ZOiS!$B$4:$B$994,I323),IF(K323="Ma-Wn",SUMIFS(ZOiS!$F$4:$F$994,ZOiS!$B$4:$B$994,I323)-SUMIFS(ZOiS!$E$4:$E$994,ZOiS!$B$4:$B$994,I323),SUMIFS(ZOiS!$F$4:$F$994,ZOiS!$B$4:$B$994,I323)))),"")</f>
        <v/>
      </c>
    </row>
    <row r="324" spans="4:12" x14ac:dyDescent="0.2">
      <c r="D324" s="150" t="str">
        <f>IF(C324&lt;&gt;"",IF(C324="Wn",SUMIFS(ZOiS!$G$4:$G$994,ZOiS!$B$4:$B$994,A324),IF(C324="Wn-Ma",SUMIFS(ZOiS!$G$4:$G$994,ZOiS!$B$4:$B$994,A324)-SUMIFS(ZOiS!$H$4:$H$994,ZOiS!$B$4:$B$994,A324),IF(C324="Ma-Wn",SUMIFS(ZOiS!$H$4:$H$994,ZOiS!$B$4:$B$994,A324)-SUMIFS(ZOiS!$G$4:$G$994,ZOiS!$B$4:$B$994,A324),SUMIFS(ZOiS!$H$4:$H$994,ZOiS!$B$4:$B$994,A324)))),"")</f>
        <v/>
      </c>
      <c r="H324" s="150" t="str">
        <f>IF(G324&lt;&gt;"",IF(G324="Wn",SUMIFS(ZOiS!$G$4:$G$994,ZOiS!$B$4:$B$994,E324),IF(G324="Wn-Ma",SUMIFS(ZOiS!$G$4:$G$994,ZOiS!$B$4:$B$994,E324)-SUMIFS(ZOiS!$H$4:$H$994,ZOiS!$B$4:$B$994,E324),IF(G324="Ma-Wn",SUMIFS(ZOiS!$H$4:$H$994,ZOiS!$B$4:$B$994,E324)-SUMIFS(ZOiS!$G$4:$G$994,ZOiS!$B$4:$B$994,E324),SUMIFS(ZOiS!$H$4:$H$994,ZOiS!$B$4:$B$994,E324)))),"")</f>
        <v/>
      </c>
      <c r="L324" s="150" t="str">
        <f>IF(K324&lt;&gt;"",IF(K324="Wn",SUMIFS(ZOiS!$E$4:$E$994,ZOiS!$B$4:$B$994,I324),IF(K324="Wn-Ma",SUMIFS(ZOiS!$E$4:$E$994,ZOiS!$B$4:$B$994,I324)-SUMIFS(ZOiS!$F$4:$F$994,ZOiS!$B$4:$B$994,I324),IF(K324="Ma-Wn",SUMIFS(ZOiS!$F$4:$F$994,ZOiS!$B$4:$B$994,I324)-SUMIFS(ZOiS!$E$4:$E$994,ZOiS!$B$4:$B$994,I324),SUMIFS(ZOiS!$F$4:$F$994,ZOiS!$B$4:$B$994,I324)))),"")</f>
        <v/>
      </c>
    </row>
    <row r="325" spans="4:12" x14ac:dyDescent="0.2">
      <c r="D325" s="150" t="str">
        <f>IF(C325&lt;&gt;"",IF(C325="Wn",SUMIFS(ZOiS!$G$4:$G$994,ZOiS!$B$4:$B$994,A325),IF(C325="Wn-Ma",SUMIFS(ZOiS!$G$4:$G$994,ZOiS!$B$4:$B$994,A325)-SUMIFS(ZOiS!$H$4:$H$994,ZOiS!$B$4:$B$994,A325),IF(C325="Ma-Wn",SUMIFS(ZOiS!$H$4:$H$994,ZOiS!$B$4:$B$994,A325)-SUMIFS(ZOiS!$G$4:$G$994,ZOiS!$B$4:$B$994,A325),SUMIFS(ZOiS!$H$4:$H$994,ZOiS!$B$4:$B$994,A325)))),"")</f>
        <v/>
      </c>
      <c r="H325" s="150" t="str">
        <f>IF(G325&lt;&gt;"",IF(G325="Wn",SUMIFS(ZOiS!$G$4:$G$994,ZOiS!$B$4:$B$994,E325),IF(G325="Wn-Ma",SUMIFS(ZOiS!$G$4:$G$994,ZOiS!$B$4:$B$994,E325)-SUMIFS(ZOiS!$H$4:$H$994,ZOiS!$B$4:$B$994,E325),IF(G325="Ma-Wn",SUMIFS(ZOiS!$H$4:$H$994,ZOiS!$B$4:$B$994,E325)-SUMIFS(ZOiS!$G$4:$G$994,ZOiS!$B$4:$B$994,E325),SUMIFS(ZOiS!$H$4:$H$994,ZOiS!$B$4:$B$994,E325)))),"")</f>
        <v/>
      </c>
      <c r="L325" s="150" t="str">
        <f>IF(K325&lt;&gt;"",IF(K325="Wn",SUMIFS(ZOiS!$E$4:$E$994,ZOiS!$B$4:$B$994,I325),IF(K325="Wn-Ma",SUMIFS(ZOiS!$E$4:$E$994,ZOiS!$B$4:$B$994,I325)-SUMIFS(ZOiS!$F$4:$F$994,ZOiS!$B$4:$B$994,I325),IF(K325="Ma-Wn",SUMIFS(ZOiS!$F$4:$F$994,ZOiS!$B$4:$B$994,I325)-SUMIFS(ZOiS!$E$4:$E$994,ZOiS!$B$4:$B$994,I325),SUMIFS(ZOiS!$F$4:$F$994,ZOiS!$B$4:$B$994,I325)))),"")</f>
        <v/>
      </c>
    </row>
    <row r="326" spans="4:12" x14ac:dyDescent="0.2">
      <c r="D326" s="150" t="str">
        <f>IF(C326&lt;&gt;"",IF(C326="Wn",SUMIFS(ZOiS!$G$4:$G$994,ZOiS!$B$4:$B$994,A326),IF(C326="Wn-Ma",SUMIFS(ZOiS!$G$4:$G$994,ZOiS!$B$4:$B$994,A326)-SUMIFS(ZOiS!$H$4:$H$994,ZOiS!$B$4:$B$994,A326),IF(C326="Ma-Wn",SUMIFS(ZOiS!$H$4:$H$994,ZOiS!$B$4:$B$994,A326)-SUMIFS(ZOiS!$G$4:$G$994,ZOiS!$B$4:$B$994,A326),SUMIFS(ZOiS!$H$4:$H$994,ZOiS!$B$4:$B$994,A326)))),"")</f>
        <v/>
      </c>
      <c r="H326" s="150" t="str">
        <f>IF(G326&lt;&gt;"",IF(G326="Wn",SUMIFS(ZOiS!$G$4:$G$994,ZOiS!$B$4:$B$994,E326),IF(G326="Wn-Ma",SUMIFS(ZOiS!$G$4:$G$994,ZOiS!$B$4:$B$994,E326)-SUMIFS(ZOiS!$H$4:$H$994,ZOiS!$B$4:$B$994,E326),IF(G326="Ma-Wn",SUMIFS(ZOiS!$H$4:$H$994,ZOiS!$B$4:$B$994,E326)-SUMIFS(ZOiS!$G$4:$G$994,ZOiS!$B$4:$B$994,E326),SUMIFS(ZOiS!$H$4:$H$994,ZOiS!$B$4:$B$994,E326)))),"")</f>
        <v/>
      </c>
      <c r="L326" s="150" t="str">
        <f>IF(K326&lt;&gt;"",IF(K326="Wn",SUMIFS(ZOiS!$E$4:$E$994,ZOiS!$B$4:$B$994,I326),IF(K326="Wn-Ma",SUMIFS(ZOiS!$E$4:$E$994,ZOiS!$B$4:$B$994,I326)-SUMIFS(ZOiS!$F$4:$F$994,ZOiS!$B$4:$B$994,I326),IF(K326="Ma-Wn",SUMIFS(ZOiS!$F$4:$F$994,ZOiS!$B$4:$B$994,I326)-SUMIFS(ZOiS!$E$4:$E$994,ZOiS!$B$4:$B$994,I326),SUMIFS(ZOiS!$F$4:$F$994,ZOiS!$B$4:$B$994,I326)))),"")</f>
        <v/>
      </c>
    </row>
    <row r="327" spans="4:12" x14ac:dyDescent="0.2">
      <c r="D327" s="150" t="str">
        <f>IF(C327&lt;&gt;"",IF(C327="Wn",SUMIFS(ZOiS!$G$4:$G$994,ZOiS!$B$4:$B$994,A327),IF(C327="Wn-Ma",SUMIFS(ZOiS!$G$4:$G$994,ZOiS!$B$4:$B$994,A327)-SUMIFS(ZOiS!$H$4:$H$994,ZOiS!$B$4:$B$994,A327),IF(C327="Ma-Wn",SUMIFS(ZOiS!$H$4:$H$994,ZOiS!$B$4:$B$994,A327)-SUMIFS(ZOiS!$G$4:$G$994,ZOiS!$B$4:$B$994,A327),SUMIFS(ZOiS!$H$4:$H$994,ZOiS!$B$4:$B$994,A327)))),"")</f>
        <v/>
      </c>
      <c r="H327" s="150" t="str">
        <f>IF(G327&lt;&gt;"",IF(G327="Wn",SUMIFS(ZOiS!$G$4:$G$994,ZOiS!$B$4:$B$994,E327),IF(G327="Wn-Ma",SUMIFS(ZOiS!$G$4:$G$994,ZOiS!$B$4:$B$994,E327)-SUMIFS(ZOiS!$H$4:$H$994,ZOiS!$B$4:$B$994,E327),IF(G327="Ma-Wn",SUMIFS(ZOiS!$H$4:$H$994,ZOiS!$B$4:$B$994,E327)-SUMIFS(ZOiS!$G$4:$G$994,ZOiS!$B$4:$B$994,E327),SUMIFS(ZOiS!$H$4:$H$994,ZOiS!$B$4:$B$994,E327)))),"")</f>
        <v/>
      </c>
      <c r="L327" s="150" t="str">
        <f>IF(K327&lt;&gt;"",IF(K327="Wn",SUMIFS(ZOiS!$E$4:$E$994,ZOiS!$B$4:$B$994,I327),IF(K327="Wn-Ma",SUMIFS(ZOiS!$E$4:$E$994,ZOiS!$B$4:$B$994,I327)-SUMIFS(ZOiS!$F$4:$F$994,ZOiS!$B$4:$B$994,I327),IF(K327="Ma-Wn",SUMIFS(ZOiS!$F$4:$F$994,ZOiS!$B$4:$B$994,I327)-SUMIFS(ZOiS!$E$4:$E$994,ZOiS!$B$4:$B$994,I327),SUMIFS(ZOiS!$F$4:$F$994,ZOiS!$B$4:$B$994,I327)))),"")</f>
        <v/>
      </c>
    </row>
    <row r="328" spans="4:12" x14ac:dyDescent="0.2">
      <c r="D328" s="150" t="str">
        <f>IF(C328&lt;&gt;"",IF(C328="Wn",SUMIFS(ZOiS!$G$4:$G$994,ZOiS!$B$4:$B$994,A328),IF(C328="Wn-Ma",SUMIFS(ZOiS!$G$4:$G$994,ZOiS!$B$4:$B$994,A328)-SUMIFS(ZOiS!$H$4:$H$994,ZOiS!$B$4:$B$994,A328),IF(C328="Ma-Wn",SUMIFS(ZOiS!$H$4:$H$994,ZOiS!$B$4:$B$994,A328)-SUMIFS(ZOiS!$G$4:$G$994,ZOiS!$B$4:$B$994,A328),SUMIFS(ZOiS!$H$4:$H$994,ZOiS!$B$4:$B$994,A328)))),"")</f>
        <v/>
      </c>
      <c r="H328" s="150" t="str">
        <f>IF(G328&lt;&gt;"",IF(G328="Wn",SUMIFS(ZOiS!$G$4:$G$994,ZOiS!$B$4:$B$994,E328),IF(G328="Wn-Ma",SUMIFS(ZOiS!$G$4:$G$994,ZOiS!$B$4:$B$994,E328)-SUMIFS(ZOiS!$H$4:$H$994,ZOiS!$B$4:$B$994,E328),IF(G328="Ma-Wn",SUMIFS(ZOiS!$H$4:$H$994,ZOiS!$B$4:$B$994,E328)-SUMIFS(ZOiS!$G$4:$G$994,ZOiS!$B$4:$B$994,E328),SUMIFS(ZOiS!$H$4:$H$994,ZOiS!$B$4:$B$994,E328)))),"")</f>
        <v/>
      </c>
      <c r="L328" s="150" t="str">
        <f>IF(K328&lt;&gt;"",IF(K328="Wn",SUMIFS(ZOiS!$E$4:$E$994,ZOiS!$B$4:$B$994,I328),IF(K328="Wn-Ma",SUMIFS(ZOiS!$E$4:$E$994,ZOiS!$B$4:$B$994,I328)-SUMIFS(ZOiS!$F$4:$F$994,ZOiS!$B$4:$B$994,I328),IF(K328="Ma-Wn",SUMIFS(ZOiS!$F$4:$F$994,ZOiS!$B$4:$B$994,I328)-SUMIFS(ZOiS!$E$4:$E$994,ZOiS!$B$4:$B$994,I328),SUMIFS(ZOiS!$F$4:$F$994,ZOiS!$B$4:$B$994,I328)))),"")</f>
        <v/>
      </c>
    </row>
    <row r="329" spans="4:12" x14ac:dyDescent="0.2">
      <c r="D329" s="150" t="str">
        <f>IF(C329&lt;&gt;"",IF(C329="Wn",SUMIFS(ZOiS!$G$4:$G$994,ZOiS!$B$4:$B$994,A329),IF(C329="Wn-Ma",SUMIFS(ZOiS!$G$4:$G$994,ZOiS!$B$4:$B$994,A329)-SUMIFS(ZOiS!$H$4:$H$994,ZOiS!$B$4:$B$994,A329),IF(C329="Ma-Wn",SUMIFS(ZOiS!$H$4:$H$994,ZOiS!$B$4:$B$994,A329)-SUMIFS(ZOiS!$G$4:$G$994,ZOiS!$B$4:$B$994,A329),SUMIFS(ZOiS!$H$4:$H$994,ZOiS!$B$4:$B$994,A329)))),"")</f>
        <v/>
      </c>
      <c r="H329" s="150" t="str">
        <f>IF(G329&lt;&gt;"",IF(G329="Wn",SUMIFS(ZOiS!$G$4:$G$994,ZOiS!$B$4:$B$994,E329),IF(G329="Wn-Ma",SUMIFS(ZOiS!$G$4:$G$994,ZOiS!$B$4:$B$994,E329)-SUMIFS(ZOiS!$H$4:$H$994,ZOiS!$B$4:$B$994,E329),IF(G329="Ma-Wn",SUMIFS(ZOiS!$H$4:$H$994,ZOiS!$B$4:$B$994,E329)-SUMIFS(ZOiS!$G$4:$G$994,ZOiS!$B$4:$B$994,E329),SUMIFS(ZOiS!$H$4:$H$994,ZOiS!$B$4:$B$994,E329)))),"")</f>
        <v/>
      </c>
      <c r="L329" s="150" t="str">
        <f>IF(K329&lt;&gt;"",IF(K329="Wn",SUMIFS(ZOiS!$E$4:$E$994,ZOiS!$B$4:$B$994,I329),IF(K329="Wn-Ma",SUMIFS(ZOiS!$E$4:$E$994,ZOiS!$B$4:$B$994,I329)-SUMIFS(ZOiS!$F$4:$F$994,ZOiS!$B$4:$B$994,I329),IF(K329="Ma-Wn",SUMIFS(ZOiS!$F$4:$F$994,ZOiS!$B$4:$B$994,I329)-SUMIFS(ZOiS!$E$4:$E$994,ZOiS!$B$4:$B$994,I329),SUMIFS(ZOiS!$F$4:$F$994,ZOiS!$B$4:$B$994,I329)))),"")</f>
        <v/>
      </c>
    </row>
    <row r="330" spans="4:12" x14ac:dyDescent="0.2">
      <c r="D330" s="150" t="str">
        <f>IF(C330&lt;&gt;"",IF(C330="Wn",SUMIFS(ZOiS!$G$4:$G$994,ZOiS!$B$4:$B$994,A330),IF(C330="Wn-Ma",SUMIFS(ZOiS!$G$4:$G$994,ZOiS!$B$4:$B$994,A330)-SUMIFS(ZOiS!$H$4:$H$994,ZOiS!$B$4:$B$994,A330),IF(C330="Ma-Wn",SUMIFS(ZOiS!$H$4:$H$994,ZOiS!$B$4:$B$994,A330)-SUMIFS(ZOiS!$G$4:$G$994,ZOiS!$B$4:$B$994,A330),SUMIFS(ZOiS!$H$4:$H$994,ZOiS!$B$4:$B$994,A330)))),"")</f>
        <v/>
      </c>
      <c r="H330" s="150" t="str">
        <f>IF(G330&lt;&gt;"",IF(G330="Wn",SUMIFS(ZOiS!$G$4:$G$994,ZOiS!$B$4:$B$994,E330),IF(G330="Wn-Ma",SUMIFS(ZOiS!$G$4:$G$994,ZOiS!$B$4:$B$994,E330)-SUMIFS(ZOiS!$H$4:$H$994,ZOiS!$B$4:$B$994,E330),IF(G330="Ma-Wn",SUMIFS(ZOiS!$H$4:$H$994,ZOiS!$B$4:$B$994,E330)-SUMIFS(ZOiS!$G$4:$G$994,ZOiS!$B$4:$B$994,E330),SUMIFS(ZOiS!$H$4:$H$994,ZOiS!$B$4:$B$994,E330)))),"")</f>
        <v/>
      </c>
      <c r="L330" s="150" t="str">
        <f>IF(K330&lt;&gt;"",IF(K330="Wn",SUMIFS(ZOiS!$E$4:$E$994,ZOiS!$B$4:$B$994,I330),IF(K330="Wn-Ma",SUMIFS(ZOiS!$E$4:$E$994,ZOiS!$B$4:$B$994,I330)-SUMIFS(ZOiS!$F$4:$F$994,ZOiS!$B$4:$B$994,I330),IF(K330="Ma-Wn",SUMIFS(ZOiS!$F$4:$F$994,ZOiS!$B$4:$B$994,I330)-SUMIFS(ZOiS!$E$4:$E$994,ZOiS!$B$4:$B$994,I330),SUMIFS(ZOiS!$F$4:$F$994,ZOiS!$B$4:$B$994,I330)))),"")</f>
        <v/>
      </c>
    </row>
    <row r="331" spans="4:12" x14ac:dyDescent="0.2">
      <c r="D331" s="150" t="str">
        <f>IF(C331&lt;&gt;"",IF(C331="Wn",SUMIFS(ZOiS!$G$4:$G$994,ZOiS!$B$4:$B$994,A331),IF(C331="Wn-Ma",SUMIFS(ZOiS!$G$4:$G$994,ZOiS!$B$4:$B$994,A331)-SUMIFS(ZOiS!$H$4:$H$994,ZOiS!$B$4:$B$994,A331),IF(C331="Ma-Wn",SUMIFS(ZOiS!$H$4:$H$994,ZOiS!$B$4:$B$994,A331)-SUMIFS(ZOiS!$G$4:$G$994,ZOiS!$B$4:$B$994,A331),SUMIFS(ZOiS!$H$4:$H$994,ZOiS!$B$4:$B$994,A331)))),"")</f>
        <v/>
      </c>
      <c r="H331" s="150" t="str">
        <f>IF(G331&lt;&gt;"",IF(G331="Wn",SUMIFS(ZOiS!$G$4:$G$994,ZOiS!$B$4:$B$994,E331),IF(G331="Wn-Ma",SUMIFS(ZOiS!$G$4:$G$994,ZOiS!$B$4:$B$994,E331)-SUMIFS(ZOiS!$H$4:$H$994,ZOiS!$B$4:$B$994,E331),IF(G331="Ma-Wn",SUMIFS(ZOiS!$H$4:$H$994,ZOiS!$B$4:$B$994,E331)-SUMIFS(ZOiS!$G$4:$G$994,ZOiS!$B$4:$B$994,E331),SUMIFS(ZOiS!$H$4:$H$994,ZOiS!$B$4:$B$994,E331)))),"")</f>
        <v/>
      </c>
      <c r="L331" s="150" t="str">
        <f>IF(K331&lt;&gt;"",IF(K331="Wn",SUMIFS(ZOiS!$E$4:$E$994,ZOiS!$B$4:$B$994,I331),IF(K331="Wn-Ma",SUMIFS(ZOiS!$E$4:$E$994,ZOiS!$B$4:$B$994,I331)-SUMIFS(ZOiS!$F$4:$F$994,ZOiS!$B$4:$B$994,I331),IF(K331="Ma-Wn",SUMIFS(ZOiS!$F$4:$F$994,ZOiS!$B$4:$B$994,I331)-SUMIFS(ZOiS!$E$4:$E$994,ZOiS!$B$4:$B$994,I331),SUMIFS(ZOiS!$F$4:$F$994,ZOiS!$B$4:$B$994,I331)))),"")</f>
        <v/>
      </c>
    </row>
    <row r="332" spans="4:12" x14ac:dyDescent="0.2">
      <c r="D332" s="150" t="str">
        <f>IF(C332&lt;&gt;"",IF(C332="Wn",SUMIFS(ZOiS!$G$4:$G$994,ZOiS!$B$4:$B$994,A332),IF(C332="Wn-Ma",SUMIFS(ZOiS!$G$4:$G$994,ZOiS!$B$4:$B$994,A332)-SUMIFS(ZOiS!$H$4:$H$994,ZOiS!$B$4:$B$994,A332),IF(C332="Ma-Wn",SUMIFS(ZOiS!$H$4:$H$994,ZOiS!$B$4:$B$994,A332)-SUMIFS(ZOiS!$G$4:$G$994,ZOiS!$B$4:$B$994,A332),SUMIFS(ZOiS!$H$4:$H$994,ZOiS!$B$4:$B$994,A332)))),"")</f>
        <v/>
      </c>
      <c r="H332" s="150" t="str">
        <f>IF(G332&lt;&gt;"",IF(G332="Wn",SUMIFS(ZOiS!$G$4:$G$994,ZOiS!$B$4:$B$994,E332),IF(G332="Wn-Ma",SUMIFS(ZOiS!$G$4:$G$994,ZOiS!$B$4:$B$994,E332)-SUMIFS(ZOiS!$H$4:$H$994,ZOiS!$B$4:$B$994,E332),IF(G332="Ma-Wn",SUMIFS(ZOiS!$H$4:$H$994,ZOiS!$B$4:$B$994,E332)-SUMIFS(ZOiS!$G$4:$G$994,ZOiS!$B$4:$B$994,E332),SUMIFS(ZOiS!$H$4:$H$994,ZOiS!$B$4:$B$994,E332)))),"")</f>
        <v/>
      </c>
      <c r="L332" s="150" t="str">
        <f>IF(K332&lt;&gt;"",IF(K332="Wn",SUMIFS(ZOiS!$E$4:$E$994,ZOiS!$B$4:$B$994,I332),IF(K332="Wn-Ma",SUMIFS(ZOiS!$E$4:$E$994,ZOiS!$B$4:$B$994,I332)-SUMIFS(ZOiS!$F$4:$F$994,ZOiS!$B$4:$B$994,I332),IF(K332="Ma-Wn",SUMIFS(ZOiS!$F$4:$F$994,ZOiS!$B$4:$B$994,I332)-SUMIFS(ZOiS!$E$4:$E$994,ZOiS!$B$4:$B$994,I332),SUMIFS(ZOiS!$F$4:$F$994,ZOiS!$B$4:$B$994,I332)))),"")</f>
        <v/>
      </c>
    </row>
    <row r="333" spans="4:12" x14ac:dyDescent="0.2">
      <c r="D333" s="150" t="str">
        <f>IF(C333&lt;&gt;"",IF(C333="Wn",SUMIFS(ZOiS!$G$4:$G$994,ZOiS!$B$4:$B$994,A333),IF(C333="Wn-Ma",SUMIFS(ZOiS!$G$4:$G$994,ZOiS!$B$4:$B$994,A333)-SUMIFS(ZOiS!$H$4:$H$994,ZOiS!$B$4:$B$994,A333),IF(C333="Ma-Wn",SUMIFS(ZOiS!$H$4:$H$994,ZOiS!$B$4:$B$994,A333)-SUMIFS(ZOiS!$G$4:$G$994,ZOiS!$B$4:$B$994,A333),SUMIFS(ZOiS!$H$4:$H$994,ZOiS!$B$4:$B$994,A333)))),"")</f>
        <v/>
      </c>
      <c r="H333" s="150" t="str">
        <f>IF(G333&lt;&gt;"",IF(G333="Wn",SUMIFS(ZOiS!$G$4:$G$994,ZOiS!$B$4:$B$994,E333),IF(G333="Wn-Ma",SUMIFS(ZOiS!$G$4:$G$994,ZOiS!$B$4:$B$994,E333)-SUMIFS(ZOiS!$H$4:$H$994,ZOiS!$B$4:$B$994,E333),IF(G333="Ma-Wn",SUMIFS(ZOiS!$H$4:$H$994,ZOiS!$B$4:$B$994,E333)-SUMIFS(ZOiS!$G$4:$G$994,ZOiS!$B$4:$B$994,E333),SUMIFS(ZOiS!$H$4:$H$994,ZOiS!$B$4:$B$994,E333)))),"")</f>
        <v/>
      </c>
      <c r="L333" s="150" t="str">
        <f>IF(K333&lt;&gt;"",IF(K333="Wn",SUMIFS(ZOiS!$E$4:$E$994,ZOiS!$B$4:$B$994,I333),IF(K333="Wn-Ma",SUMIFS(ZOiS!$E$4:$E$994,ZOiS!$B$4:$B$994,I333)-SUMIFS(ZOiS!$F$4:$F$994,ZOiS!$B$4:$B$994,I333),IF(K333="Ma-Wn",SUMIFS(ZOiS!$F$4:$F$994,ZOiS!$B$4:$B$994,I333)-SUMIFS(ZOiS!$E$4:$E$994,ZOiS!$B$4:$B$994,I333),SUMIFS(ZOiS!$F$4:$F$994,ZOiS!$B$4:$B$994,I333)))),"")</f>
        <v/>
      </c>
    </row>
    <row r="334" spans="4:12" x14ac:dyDescent="0.2">
      <c r="D334" s="150" t="str">
        <f>IF(C334&lt;&gt;"",IF(C334="Wn",SUMIFS(ZOiS!$G$4:$G$994,ZOiS!$B$4:$B$994,A334),IF(C334="Wn-Ma",SUMIFS(ZOiS!$G$4:$G$994,ZOiS!$B$4:$B$994,A334)-SUMIFS(ZOiS!$H$4:$H$994,ZOiS!$B$4:$B$994,A334),IF(C334="Ma-Wn",SUMIFS(ZOiS!$H$4:$H$994,ZOiS!$B$4:$B$994,A334)-SUMIFS(ZOiS!$G$4:$G$994,ZOiS!$B$4:$B$994,A334),SUMIFS(ZOiS!$H$4:$H$994,ZOiS!$B$4:$B$994,A334)))),"")</f>
        <v/>
      </c>
      <c r="H334" s="150" t="str">
        <f>IF(G334&lt;&gt;"",IF(G334="Wn",SUMIFS(ZOiS!$G$4:$G$994,ZOiS!$B$4:$B$994,E334),IF(G334="Wn-Ma",SUMIFS(ZOiS!$G$4:$G$994,ZOiS!$B$4:$B$994,E334)-SUMIFS(ZOiS!$H$4:$H$994,ZOiS!$B$4:$B$994,E334),IF(G334="Ma-Wn",SUMIFS(ZOiS!$H$4:$H$994,ZOiS!$B$4:$B$994,E334)-SUMIFS(ZOiS!$G$4:$G$994,ZOiS!$B$4:$B$994,E334),SUMIFS(ZOiS!$H$4:$H$994,ZOiS!$B$4:$B$994,E334)))),"")</f>
        <v/>
      </c>
      <c r="L334" s="150" t="str">
        <f>IF(K334&lt;&gt;"",IF(K334="Wn",SUMIFS(ZOiS!$E$4:$E$994,ZOiS!$B$4:$B$994,I334),IF(K334="Wn-Ma",SUMIFS(ZOiS!$E$4:$E$994,ZOiS!$B$4:$B$994,I334)-SUMIFS(ZOiS!$F$4:$F$994,ZOiS!$B$4:$B$994,I334),IF(K334="Ma-Wn",SUMIFS(ZOiS!$F$4:$F$994,ZOiS!$B$4:$B$994,I334)-SUMIFS(ZOiS!$E$4:$E$994,ZOiS!$B$4:$B$994,I334),SUMIFS(ZOiS!$F$4:$F$994,ZOiS!$B$4:$B$994,I334)))),"")</f>
        <v/>
      </c>
    </row>
    <row r="335" spans="4:12" x14ac:dyDescent="0.2">
      <c r="D335" s="150" t="str">
        <f>IF(C335&lt;&gt;"",IF(C335="Wn",SUMIFS(ZOiS!$G$4:$G$994,ZOiS!$B$4:$B$994,A335),IF(C335="Wn-Ma",SUMIFS(ZOiS!$G$4:$G$994,ZOiS!$B$4:$B$994,A335)-SUMIFS(ZOiS!$H$4:$H$994,ZOiS!$B$4:$B$994,A335),IF(C335="Ma-Wn",SUMIFS(ZOiS!$H$4:$H$994,ZOiS!$B$4:$B$994,A335)-SUMIFS(ZOiS!$G$4:$G$994,ZOiS!$B$4:$B$994,A335),SUMIFS(ZOiS!$H$4:$H$994,ZOiS!$B$4:$B$994,A335)))),"")</f>
        <v/>
      </c>
      <c r="H335" s="150" t="str">
        <f>IF(G335&lt;&gt;"",IF(G335="Wn",SUMIFS(ZOiS!$G$4:$G$994,ZOiS!$B$4:$B$994,E335),IF(G335="Wn-Ma",SUMIFS(ZOiS!$G$4:$G$994,ZOiS!$B$4:$B$994,E335)-SUMIFS(ZOiS!$H$4:$H$994,ZOiS!$B$4:$B$994,E335),IF(G335="Ma-Wn",SUMIFS(ZOiS!$H$4:$H$994,ZOiS!$B$4:$B$994,E335)-SUMIFS(ZOiS!$G$4:$G$994,ZOiS!$B$4:$B$994,E335),SUMIFS(ZOiS!$H$4:$H$994,ZOiS!$B$4:$B$994,E335)))),"")</f>
        <v/>
      </c>
      <c r="L335" s="150" t="str">
        <f>IF(K335&lt;&gt;"",IF(K335="Wn",SUMIFS(ZOiS!$E$4:$E$994,ZOiS!$B$4:$B$994,I335),IF(K335="Wn-Ma",SUMIFS(ZOiS!$E$4:$E$994,ZOiS!$B$4:$B$994,I335)-SUMIFS(ZOiS!$F$4:$F$994,ZOiS!$B$4:$B$994,I335),IF(K335="Ma-Wn",SUMIFS(ZOiS!$F$4:$F$994,ZOiS!$B$4:$B$994,I335)-SUMIFS(ZOiS!$E$4:$E$994,ZOiS!$B$4:$B$994,I335),SUMIFS(ZOiS!$F$4:$F$994,ZOiS!$B$4:$B$994,I335)))),"")</f>
        <v/>
      </c>
    </row>
    <row r="336" spans="4:12" x14ac:dyDescent="0.2">
      <c r="D336" s="150" t="str">
        <f>IF(C336&lt;&gt;"",IF(C336="Wn",SUMIFS(ZOiS!$G$4:$G$994,ZOiS!$B$4:$B$994,A336),IF(C336="Wn-Ma",SUMIFS(ZOiS!$G$4:$G$994,ZOiS!$B$4:$B$994,A336)-SUMIFS(ZOiS!$H$4:$H$994,ZOiS!$B$4:$B$994,A336),IF(C336="Ma-Wn",SUMIFS(ZOiS!$H$4:$H$994,ZOiS!$B$4:$B$994,A336)-SUMIFS(ZOiS!$G$4:$G$994,ZOiS!$B$4:$B$994,A336),SUMIFS(ZOiS!$H$4:$H$994,ZOiS!$B$4:$B$994,A336)))),"")</f>
        <v/>
      </c>
      <c r="H336" s="150" t="str">
        <f>IF(G336&lt;&gt;"",IF(G336="Wn",SUMIFS(ZOiS!$G$4:$G$994,ZOiS!$B$4:$B$994,E336),IF(G336="Wn-Ma",SUMIFS(ZOiS!$G$4:$G$994,ZOiS!$B$4:$B$994,E336)-SUMIFS(ZOiS!$H$4:$H$994,ZOiS!$B$4:$B$994,E336),IF(G336="Ma-Wn",SUMIFS(ZOiS!$H$4:$H$994,ZOiS!$B$4:$B$994,E336)-SUMIFS(ZOiS!$G$4:$G$994,ZOiS!$B$4:$B$994,E336),SUMIFS(ZOiS!$H$4:$H$994,ZOiS!$B$4:$B$994,E336)))),"")</f>
        <v/>
      </c>
      <c r="L336" s="150" t="str">
        <f>IF(K336&lt;&gt;"",IF(K336="Wn",SUMIFS(ZOiS!$E$4:$E$994,ZOiS!$B$4:$B$994,I336),IF(K336="Wn-Ma",SUMIFS(ZOiS!$E$4:$E$994,ZOiS!$B$4:$B$994,I336)-SUMIFS(ZOiS!$F$4:$F$994,ZOiS!$B$4:$B$994,I336),IF(K336="Ma-Wn",SUMIFS(ZOiS!$F$4:$F$994,ZOiS!$B$4:$B$994,I336)-SUMIFS(ZOiS!$E$4:$E$994,ZOiS!$B$4:$B$994,I336),SUMIFS(ZOiS!$F$4:$F$994,ZOiS!$B$4:$B$994,I336)))),"")</f>
        <v/>
      </c>
    </row>
    <row r="337" spans="4:12" x14ac:dyDescent="0.2">
      <c r="D337" s="150" t="str">
        <f>IF(C337&lt;&gt;"",IF(C337="Wn",SUMIFS(ZOiS!$G$4:$G$994,ZOiS!$B$4:$B$994,A337),IF(C337="Wn-Ma",SUMIFS(ZOiS!$G$4:$G$994,ZOiS!$B$4:$B$994,A337)-SUMIFS(ZOiS!$H$4:$H$994,ZOiS!$B$4:$B$994,A337),IF(C337="Ma-Wn",SUMIFS(ZOiS!$H$4:$H$994,ZOiS!$B$4:$B$994,A337)-SUMIFS(ZOiS!$G$4:$G$994,ZOiS!$B$4:$B$994,A337),SUMIFS(ZOiS!$H$4:$H$994,ZOiS!$B$4:$B$994,A337)))),"")</f>
        <v/>
      </c>
      <c r="H337" s="150" t="str">
        <f>IF(G337&lt;&gt;"",IF(G337="Wn",SUMIFS(ZOiS!$G$4:$G$994,ZOiS!$B$4:$B$994,E337),IF(G337="Wn-Ma",SUMIFS(ZOiS!$G$4:$G$994,ZOiS!$B$4:$B$994,E337)-SUMIFS(ZOiS!$H$4:$H$994,ZOiS!$B$4:$B$994,E337),IF(G337="Ma-Wn",SUMIFS(ZOiS!$H$4:$H$994,ZOiS!$B$4:$B$994,E337)-SUMIFS(ZOiS!$G$4:$G$994,ZOiS!$B$4:$B$994,E337),SUMIFS(ZOiS!$H$4:$H$994,ZOiS!$B$4:$B$994,E337)))),"")</f>
        <v/>
      </c>
      <c r="L337" s="150" t="str">
        <f>IF(K337&lt;&gt;"",IF(K337="Wn",SUMIFS(ZOiS!$E$4:$E$994,ZOiS!$B$4:$B$994,I337),IF(K337="Wn-Ma",SUMIFS(ZOiS!$E$4:$E$994,ZOiS!$B$4:$B$994,I337)-SUMIFS(ZOiS!$F$4:$F$994,ZOiS!$B$4:$B$994,I337),IF(K337="Ma-Wn",SUMIFS(ZOiS!$F$4:$F$994,ZOiS!$B$4:$B$994,I337)-SUMIFS(ZOiS!$E$4:$E$994,ZOiS!$B$4:$B$994,I337),SUMIFS(ZOiS!$F$4:$F$994,ZOiS!$B$4:$B$994,I337)))),"")</f>
        <v/>
      </c>
    </row>
    <row r="338" spans="4:12" x14ac:dyDescent="0.2">
      <c r="D338" s="150" t="str">
        <f>IF(C338&lt;&gt;"",IF(C338="Wn",SUMIFS(ZOiS!$G$4:$G$994,ZOiS!$B$4:$B$994,A338),IF(C338="Wn-Ma",SUMIFS(ZOiS!$G$4:$G$994,ZOiS!$B$4:$B$994,A338)-SUMIFS(ZOiS!$H$4:$H$994,ZOiS!$B$4:$B$994,A338),IF(C338="Ma-Wn",SUMIFS(ZOiS!$H$4:$H$994,ZOiS!$B$4:$B$994,A338)-SUMIFS(ZOiS!$G$4:$G$994,ZOiS!$B$4:$B$994,A338),SUMIFS(ZOiS!$H$4:$H$994,ZOiS!$B$4:$B$994,A338)))),"")</f>
        <v/>
      </c>
      <c r="H338" s="150" t="str">
        <f>IF(G338&lt;&gt;"",IF(G338="Wn",SUMIFS(ZOiS!$G$4:$G$994,ZOiS!$B$4:$B$994,E338),IF(G338="Wn-Ma",SUMIFS(ZOiS!$G$4:$G$994,ZOiS!$B$4:$B$994,E338)-SUMIFS(ZOiS!$H$4:$H$994,ZOiS!$B$4:$B$994,E338),IF(G338="Ma-Wn",SUMIFS(ZOiS!$H$4:$H$994,ZOiS!$B$4:$B$994,E338)-SUMIFS(ZOiS!$G$4:$G$994,ZOiS!$B$4:$B$994,E338),SUMIFS(ZOiS!$H$4:$H$994,ZOiS!$B$4:$B$994,E338)))),"")</f>
        <v/>
      </c>
      <c r="L338" s="150" t="str">
        <f>IF(K338&lt;&gt;"",IF(K338="Wn",SUMIFS(ZOiS!$E$4:$E$994,ZOiS!$B$4:$B$994,I338),IF(K338="Wn-Ma",SUMIFS(ZOiS!$E$4:$E$994,ZOiS!$B$4:$B$994,I338)-SUMIFS(ZOiS!$F$4:$F$994,ZOiS!$B$4:$B$994,I338),IF(K338="Ma-Wn",SUMIFS(ZOiS!$F$4:$F$994,ZOiS!$B$4:$B$994,I338)-SUMIFS(ZOiS!$E$4:$E$994,ZOiS!$B$4:$B$994,I338),SUMIFS(ZOiS!$F$4:$F$994,ZOiS!$B$4:$B$994,I338)))),"")</f>
        <v/>
      </c>
    </row>
    <row r="339" spans="4:12" x14ac:dyDescent="0.2">
      <c r="D339" s="150" t="str">
        <f>IF(C339&lt;&gt;"",IF(C339="Wn",SUMIFS(ZOiS!$G$4:$G$994,ZOiS!$B$4:$B$994,A339),IF(C339="Wn-Ma",SUMIFS(ZOiS!$G$4:$G$994,ZOiS!$B$4:$B$994,A339)-SUMIFS(ZOiS!$H$4:$H$994,ZOiS!$B$4:$B$994,A339),IF(C339="Ma-Wn",SUMIFS(ZOiS!$H$4:$H$994,ZOiS!$B$4:$B$994,A339)-SUMIFS(ZOiS!$G$4:$G$994,ZOiS!$B$4:$B$994,A339),SUMIFS(ZOiS!$H$4:$H$994,ZOiS!$B$4:$B$994,A339)))),"")</f>
        <v/>
      </c>
      <c r="H339" s="150" t="str">
        <f>IF(G339&lt;&gt;"",IF(G339="Wn",SUMIFS(ZOiS!$G$4:$G$994,ZOiS!$B$4:$B$994,E339),IF(G339="Wn-Ma",SUMIFS(ZOiS!$G$4:$G$994,ZOiS!$B$4:$B$994,E339)-SUMIFS(ZOiS!$H$4:$H$994,ZOiS!$B$4:$B$994,E339),IF(G339="Ma-Wn",SUMIFS(ZOiS!$H$4:$H$994,ZOiS!$B$4:$B$994,E339)-SUMIFS(ZOiS!$G$4:$G$994,ZOiS!$B$4:$B$994,E339),SUMIFS(ZOiS!$H$4:$H$994,ZOiS!$B$4:$B$994,E339)))),"")</f>
        <v/>
      </c>
      <c r="L339" s="150" t="str">
        <f>IF(K339&lt;&gt;"",IF(K339="Wn",SUMIFS(ZOiS!$E$4:$E$994,ZOiS!$B$4:$B$994,I339),IF(K339="Wn-Ma",SUMIFS(ZOiS!$E$4:$E$994,ZOiS!$B$4:$B$994,I339)-SUMIFS(ZOiS!$F$4:$F$994,ZOiS!$B$4:$B$994,I339),IF(K339="Ma-Wn",SUMIFS(ZOiS!$F$4:$F$994,ZOiS!$B$4:$B$994,I339)-SUMIFS(ZOiS!$E$4:$E$994,ZOiS!$B$4:$B$994,I339),SUMIFS(ZOiS!$F$4:$F$994,ZOiS!$B$4:$B$994,I339)))),"")</f>
        <v/>
      </c>
    </row>
    <row r="340" spans="4:12" x14ac:dyDescent="0.2">
      <c r="D340" s="150" t="str">
        <f>IF(C340&lt;&gt;"",IF(C340="Wn",SUMIFS(ZOiS!$G$4:$G$994,ZOiS!$B$4:$B$994,A340),IF(C340="Wn-Ma",SUMIFS(ZOiS!$G$4:$G$994,ZOiS!$B$4:$B$994,A340)-SUMIFS(ZOiS!$H$4:$H$994,ZOiS!$B$4:$B$994,A340),IF(C340="Ma-Wn",SUMIFS(ZOiS!$H$4:$H$994,ZOiS!$B$4:$B$994,A340)-SUMIFS(ZOiS!$G$4:$G$994,ZOiS!$B$4:$B$994,A340),SUMIFS(ZOiS!$H$4:$H$994,ZOiS!$B$4:$B$994,A340)))),"")</f>
        <v/>
      </c>
      <c r="H340" s="150" t="str">
        <f>IF(G340&lt;&gt;"",IF(G340="Wn",SUMIFS(ZOiS!$G$4:$G$994,ZOiS!$B$4:$B$994,E340),IF(G340="Wn-Ma",SUMIFS(ZOiS!$G$4:$G$994,ZOiS!$B$4:$B$994,E340)-SUMIFS(ZOiS!$H$4:$H$994,ZOiS!$B$4:$B$994,E340),IF(G340="Ma-Wn",SUMIFS(ZOiS!$H$4:$H$994,ZOiS!$B$4:$B$994,E340)-SUMIFS(ZOiS!$G$4:$G$994,ZOiS!$B$4:$B$994,E340),SUMIFS(ZOiS!$H$4:$H$994,ZOiS!$B$4:$B$994,E340)))),"")</f>
        <v/>
      </c>
      <c r="L340" s="150" t="str">
        <f>IF(K340&lt;&gt;"",IF(K340="Wn",SUMIFS(ZOiS!$E$4:$E$994,ZOiS!$B$4:$B$994,I340),IF(K340="Wn-Ma",SUMIFS(ZOiS!$E$4:$E$994,ZOiS!$B$4:$B$994,I340)-SUMIFS(ZOiS!$F$4:$F$994,ZOiS!$B$4:$B$994,I340),IF(K340="Ma-Wn",SUMIFS(ZOiS!$F$4:$F$994,ZOiS!$B$4:$B$994,I340)-SUMIFS(ZOiS!$E$4:$E$994,ZOiS!$B$4:$B$994,I340),SUMIFS(ZOiS!$F$4:$F$994,ZOiS!$B$4:$B$994,I340)))),"")</f>
        <v/>
      </c>
    </row>
    <row r="341" spans="4:12" x14ac:dyDescent="0.2">
      <c r="D341" s="150" t="str">
        <f>IF(C341&lt;&gt;"",IF(C341="Wn",SUMIFS(ZOiS!$G$4:$G$994,ZOiS!$B$4:$B$994,A341),IF(C341="Wn-Ma",SUMIFS(ZOiS!$G$4:$G$994,ZOiS!$B$4:$B$994,A341)-SUMIFS(ZOiS!$H$4:$H$994,ZOiS!$B$4:$B$994,A341),IF(C341="Ma-Wn",SUMIFS(ZOiS!$H$4:$H$994,ZOiS!$B$4:$B$994,A341)-SUMIFS(ZOiS!$G$4:$G$994,ZOiS!$B$4:$B$994,A341),SUMIFS(ZOiS!$H$4:$H$994,ZOiS!$B$4:$B$994,A341)))),"")</f>
        <v/>
      </c>
      <c r="H341" s="150" t="str">
        <f>IF(G341&lt;&gt;"",IF(G341="Wn",SUMIFS(ZOiS!$G$4:$G$994,ZOiS!$B$4:$B$994,E341),IF(G341="Wn-Ma",SUMIFS(ZOiS!$G$4:$G$994,ZOiS!$B$4:$B$994,E341)-SUMIFS(ZOiS!$H$4:$H$994,ZOiS!$B$4:$B$994,E341),IF(G341="Ma-Wn",SUMIFS(ZOiS!$H$4:$H$994,ZOiS!$B$4:$B$994,E341)-SUMIFS(ZOiS!$G$4:$G$994,ZOiS!$B$4:$B$994,E341),SUMIFS(ZOiS!$H$4:$H$994,ZOiS!$B$4:$B$994,E341)))),"")</f>
        <v/>
      </c>
      <c r="L341" s="150" t="str">
        <f>IF(K341&lt;&gt;"",IF(K341="Wn",SUMIFS(ZOiS!$E$4:$E$994,ZOiS!$B$4:$B$994,I341),IF(K341="Wn-Ma",SUMIFS(ZOiS!$E$4:$E$994,ZOiS!$B$4:$B$994,I341)-SUMIFS(ZOiS!$F$4:$F$994,ZOiS!$B$4:$B$994,I341),IF(K341="Ma-Wn",SUMIFS(ZOiS!$F$4:$F$994,ZOiS!$B$4:$B$994,I341)-SUMIFS(ZOiS!$E$4:$E$994,ZOiS!$B$4:$B$994,I341),SUMIFS(ZOiS!$F$4:$F$994,ZOiS!$B$4:$B$994,I341)))),"")</f>
        <v/>
      </c>
    </row>
    <row r="342" spans="4:12" x14ac:dyDescent="0.2">
      <c r="D342" s="150" t="str">
        <f>IF(C342&lt;&gt;"",IF(C342="Wn",SUMIFS(ZOiS!$G$4:$G$994,ZOiS!$B$4:$B$994,A342),IF(C342="Wn-Ma",SUMIFS(ZOiS!$G$4:$G$994,ZOiS!$B$4:$B$994,A342)-SUMIFS(ZOiS!$H$4:$H$994,ZOiS!$B$4:$B$994,A342),IF(C342="Ma-Wn",SUMIFS(ZOiS!$H$4:$H$994,ZOiS!$B$4:$B$994,A342)-SUMIFS(ZOiS!$G$4:$G$994,ZOiS!$B$4:$B$994,A342),SUMIFS(ZOiS!$H$4:$H$994,ZOiS!$B$4:$B$994,A342)))),"")</f>
        <v/>
      </c>
      <c r="H342" s="150" t="str">
        <f>IF(G342&lt;&gt;"",IF(G342="Wn",SUMIFS(ZOiS!$G$4:$G$994,ZOiS!$B$4:$B$994,E342),IF(G342="Wn-Ma",SUMIFS(ZOiS!$G$4:$G$994,ZOiS!$B$4:$B$994,E342)-SUMIFS(ZOiS!$H$4:$H$994,ZOiS!$B$4:$B$994,E342),IF(G342="Ma-Wn",SUMIFS(ZOiS!$H$4:$H$994,ZOiS!$B$4:$B$994,E342)-SUMIFS(ZOiS!$G$4:$G$994,ZOiS!$B$4:$B$994,E342),SUMIFS(ZOiS!$H$4:$H$994,ZOiS!$B$4:$B$994,E342)))),"")</f>
        <v/>
      </c>
      <c r="L342" s="150" t="str">
        <f>IF(K342&lt;&gt;"",IF(K342="Wn",SUMIFS(ZOiS!$E$4:$E$994,ZOiS!$B$4:$B$994,I342),IF(K342="Wn-Ma",SUMIFS(ZOiS!$E$4:$E$994,ZOiS!$B$4:$B$994,I342)-SUMIFS(ZOiS!$F$4:$F$994,ZOiS!$B$4:$B$994,I342),IF(K342="Ma-Wn",SUMIFS(ZOiS!$F$4:$F$994,ZOiS!$B$4:$B$994,I342)-SUMIFS(ZOiS!$E$4:$E$994,ZOiS!$B$4:$B$994,I342),SUMIFS(ZOiS!$F$4:$F$994,ZOiS!$B$4:$B$994,I342)))),"")</f>
        <v/>
      </c>
    </row>
    <row r="343" spans="4:12" x14ac:dyDescent="0.2">
      <c r="D343" s="150" t="str">
        <f>IF(C343&lt;&gt;"",IF(C343="Wn",SUMIFS(ZOiS!$G$4:$G$994,ZOiS!$B$4:$B$994,A343),IF(C343="Wn-Ma",SUMIFS(ZOiS!$G$4:$G$994,ZOiS!$B$4:$B$994,A343)-SUMIFS(ZOiS!$H$4:$H$994,ZOiS!$B$4:$B$994,A343),IF(C343="Ma-Wn",SUMIFS(ZOiS!$H$4:$H$994,ZOiS!$B$4:$B$994,A343)-SUMIFS(ZOiS!$G$4:$G$994,ZOiS!$B$4:$B$994,A343),SUMIFS(ZOiS!$H$4:$H$994,ZOiS!$B$4:$B$994,A343)))),"")</f>
        <v/>
      </c>
      <c r="H343" s="150" t="str">
        <f>IF(G343&lt;&gt;"",IF(G343="Wn",SUMIFS(ZOiS!$G$4:$G$994,ZOiS!$B$4:$B$994,E343),IF(G343="Wn-Ma",SUMIFS(ZOiS!$G$4:$G$994,ZOiS!$B$4:$B$994,E343)-SUMIFS(ZOiS!$H$4:$H$994,ZOiS!$B$4:$B$994,E343),IF(G343="Ma-Wn",SUMIFS(ZOiS!$H$4:$H$994,ZOiS!$B$4:$B$994,E343)-SUMIFS(ZOiS!$G$4:$G$994,ZOiS!$B$4:$B$994,E343),SUMIFS(ZOiS!$H$4:$H$994,ZOiS!$B$4:$B$994,E343)))),"")</f>
        <v/>
      </c>
      <c r="L343" s="150" t="str">
        <f>IF(K343&lt;&gt;"",IF(K343="Wn",SUMIFS(ZOiS!$E$4:$E$994,ZOiS!$B$4:$B$994,I343),IF(K343="Wn-Ma",SUMIFS(ZOiS!$E$4:$E$994,ZOiS!$B$4:$B$994,I343)-SUMIFS(ZOiS!$F$4:$F$994,ZOiS!$B$4:$B$994,I343),IF(K343="Ma-Wn",SUMIFS(ZOiS!$F$4:$F$994,ZOiS!$B$4:$B$994,I343)-SUMIFS(ZOiS!$E$4:$E$994,ZOiS!$B$4:$B$994,I343),SUMIFS(ZOiS!$F$4:$F$994,ZOiS!$B$4:$B$994,I343)))),"")</f>
        <v/>
      </c>
    </row>
    <row r="344" spans="4:12" x14ac:dyDescent="0.2">
      <c r="D344" s="150" t="str">
        <f>IF(C344&lt;&gt;"",IF(C344="Wn",SUMIFS(ZOiS!$G$4:$G$994,ZOiS!$B$4:$B$994,A344),IF(C344="Wn-Ma",SUMIFS(ZOiS!$G$4:$G$994,ZOiS!$B$4:$B$994,A344)-SUMIFS(ZOiS!$H$4:$H$994,ZOiS!$B$4:$B$994,A344),IF(C344="Ma-Wn",SUMIFS(ZOiS!$H$4:$H$994,ZOiS!$B$4:$B$994,A344)-SUMIFS(ZOiS!$G$4:$G$994,ZOiS!$B$4:$B$994,A344),SUMIFS(ZOiS!$H$4:$H$994,ZOiS!$B$4:$B$994,A344)))),"")</f>
        <v/>
      </c>
      <c r="H344" s="150" t="str">
        <f>IF(G344&lt;&gt;"",IF(G344="Wn",SUMIFS(ZOiS!$G$4:$G$994,ZOiS!$B$4:$B$994,E344),IF(G344="Wn-Ma",SUMIFS(ZOiS!$G$4:$G$994,ZOiS!$B$4:$B$994,E344)-SUMIFS(ZOiS!$H$4:$H$994,ZOiS!$B$4:$B$994,E344),IF(G344="Ma-Wn",SUMIFS(ZOiS!$H$4:$H$994,ZOiS!$B$4:$B$994,E344)-SUMIFS(ZOiS!$G$4:$G$994,ZOiS!$B$4:$B$994,E344),SUMIFS(ZOiS!$H$4:$H$994,ZOiS!$B$4:$B$994,E344)))),"")</f>
        <v/>
      </c>
      <c r="L344" s="150" t="str">
        <f>IF(K344&lt;&gt;"",IF(K344="Wn",SUMIFS(ZOiS!$E$4:$E$994,ZOiS!$B$4:$B$994,I344),IF(K344="Wn-Ma",SUMIFS(ZOiS!$E$4:$E$994,ZOiS!$B$4:$B$994,I344)-SUMIFS(ZOiS!$F$4:$F$994,ZOiS!$B$4:$B$994,I344),IF(K344="Ma-Wn",SUMIFS(ZOiS!$F$4:$F$994,ZOiS!$B$4:$B$994,I344)-SUMIFS(ZOiS!$E$4:$E$994,ZOiS!$B$4:$B$994,I344),SUMIFS(ZOiS!$F$4:$F$994,ZOiS!$B$4:$B$994,I344)))),"")</f>
        <v/>
      </c>
    </row>
    <row r="345" spans="4:12" x14ac:dyDescent="0.2">
      <c r="D345" s="150" t="str">
        <f>IF(C345&lt;&gt;"",IF(C345="Wn",SUMIFS(ZOiS!$G$4:$G$994,ZOiS!$B$4:$B$994,A345),IF(C345="Wn-Ma",SUMIFS(ZOiS!$G$4:$G$994,ZOiS!$B$4:$B$994,A345)-SUMIFS(ZOiS!$H$4:$H$994,ZOiS!$B$4:$B$994,A345),IF(C345="Ma-Wn",SUMIFS(ZOiS!$H$4:$H$994,ZOiS!$B$4:$B$994,A345)-SUMIFS(ZOiS!$G$4:$G$994,ZOiS!$B$4:$B$994,A345),SUMIFS(ZOiS!$H$4:$H$994,ZOiS!$B$4:$B$994,A345)))),"")</f>
        <v/>
      </c>
      <c r="H345" s="150" t="str">
        <f>IF(G345&lt;&gt;"",IF(G345="Wn",SUMIFS(ZOiS!$G$4:$G$994,ZOiS!$B$4:$B$994,E345),IF(G345="Wn-Ma",SUMIFS(ZOiS!$G$4:$G$994,ZOiS!$B$4:$B$994,E345)-SUMIFS(ZOiS!$H$4:$H$994,ZOiS!$B$4:$B$994,E345),IF(G345="Ma-Wn",SUMIFS(ZOiS!$H$4:$H$994,ZOiS!$B$4:$B$994,E345)-SUMIFS(ZOiS!$G$4:$G$994,ZOiS!$B$4:$B$994,E345),SUMIFS(ZOiS!$H$4:$H$994,ZOiS!$B$4:$B$994,E345)))),"")</f>
        <v/>
      </c>
      <c r="L345" s="150" t="str">
        <f>IF(K345&lt;&gt;"",IF(K345="Wn",SUMIFS(ZOiS!$E$4:$E$994,ZOiS!$B$4:$B$994,I345),IF(K345="Wn-Ma",SUMIFS(ZOiS!$E$4:$E$994,ZOiS!$B$4:$B$994,I345)-SUMIFS(ZOiS!$F$4:$F$994,ZOiS!$B$4:$B$994,I345),IF(K345="Ma-Wn",SUMIFS(ZOiS!$F$4:$F$994,ZOiS!$B$4:$B$994,I345)-SUMIFS(ZOiS!$E$4:$E$994,ZOiS!$B$4:$B$994,I345),SUMIFS(ZOiS!$F$4:$F$994,ZOiS!$B$4:$B$994,I345)))),"")</f>
        <v/>
      </c>
    </row>
    <row r="346" spans="4:12" x14ac:dyDescent="0.2">
      <c r="D346" s="150" t="str">
        <f>IF(C346&lt;&gt;"",IF(C346="Wn",SUMIFS(ZOiS!$G$4:$G$994,ZOiS!$B$4:$B$994,A346),IF(C346="Wn-Ma",SUMIFS(ZOiS!$G$4:$G$994,ZOiS!$B$4:$B$994,A346)-SUMIFS(ZOiS!$H$4:$H$994,ZOiS!$B$4:$B$994,A346),IF(C346="Ma-Wn",SUMIFS(ZOiS!$H$4:$H$994,ZOiS!$B$4:$B$994,A346)-SUMIFS(ZOiS!$G$4:$G$994,ZOiS!$B$4:$B$994,A346),SUMIFS(ZOiS!$H$4:$H$994,ZOiS!$B$4:$B$994,A346)))),"")</f>
        <v/>
      </c>
      <c r="H346" s="150" t="str">
        <f>IF(G346&lt;&gt;"",IF(G346="Wn",SUMIFS(ZOiS!$G$4:$G$994,ZOiS!$B$4:$B$994,E346),IF(G346="Wn-Ma",SUMIFS(ZOiS!$G$4:$G$994,ZOiS!$B$4:$B$994,E346)-SUMIFS(ZOiS!$H$4:$H$994,ZOiS!$B$4:$B$994,E346),IF(G346="Ma-Wn",SUMIFS(ZOiS!$H$4:$H$994,ZOiS!$B$4:$B$994,E346)-SUMIFS(ZOiS!$G$4:$G$994,ZOiS!$B$4:$B$994,E346),SUMIFS(ZOiS!$H$4:$H$994,ZOiS!$B$4:$B$994,E346)))),"")</f>
        <v/>
      </c>
      <c r="L346" s="150" t="str">
        <f>IF(K346&lt;&gt;"",IF(K346="Wn",SUMIFS(ZOiS!$E$4:$E$994,ZOiS!$B$4:$B$994,I346),IF(K346="Wn-Ma",SUMIFS(ZOiS!$E$4:$E$994,ZOiS!$B$4:$B$994,I346)-SUMIFS(ZOiS!$F$4:$F$994,ZOiS!$B$4:$B$994,I346),IF(K346="Ma-Wn",SUMIFS(ZOiS!$F$4:$F$994,ZOiS!$B$4:$B$994,I346)-SUMIFS(ZOiS!$E$4:$E$994,ZOiS!$B$4:$B$994,I346),SUMIFS(ZOiS!$F$4:$F$994,ZOiS!$B$4:$B$994,I346)))),"")</f>
        <v/>
      </c>
    </row>
    <row r="347" spans="4:12" x14ac:dyDescent="0.2">
      <c r="D347" s="150" t="str">
        <f>IF(C347&lt;&gt;"",IF(C347="Wn",SUMIFS(ZOiS!$G$4:$G$994,ZOiS!$B$4:$B$994,A347),IF(C347="Wn-Ma",SUMIFS(ZOiS!$G$4:$G$994,ZOiS!$B$4:$B$994,A347)-SUMIFS(ZOiS!$H$4:$H$994,ZOiS!$B$4:$B$994,A347),IF(C347="Ma-Wn",SUMIFS(ZOiS!$H$4:$H$994,ZOiS!$B$4:$B$994,A347)-SUMIFS(ZOiS!$G$4:$G$994,ZOiS!$B$4:$B$994,A347),SUMIFS(ZOiS!$H$4:$H$994,ZOiS!$B$4:$B$994,A347)))),"")</f>
        <v/>
      </c>
      <c r="H347" s="150" t="str">
        <f>IF(G347&lt;&gt;"",IF(G347="Wn",SUMIFS(ZOiS!$G$4:$G$994,ZOiS!$B$4:$B$994,E347),IF(G347="Wn-Ma",SUMIFS(ZOiS!$G$4:$G$994,ZOiS!$B$4:$B$994,E347)-SUMIFS(ZOiS!$H$4:$H$994,ZOiS!$B$4:$B$994,E347),IF(G347="Ma-Wn",SUMIFS(ZOiS!$H$4:$H$994,ZOiS!$B$4:$B$994,E347)-SUMIFS(ZOiS!$G$4:$G$994,ZOiS!$B$4:$B$994,E347),SUMIFS(ZOiS!$H$4:$H$994,ZOiS!$B$4:$B$994,E347)))),"")</f>
        <v/>
      </c>
      <c r="L347" s="150" t="str">
        <f>IF(K347&lt;&gt;"",IF(K347="Wn",SUMIFS(ZOiS!$E$4:$E$994,ZOiS!$B$4:$B$994,I347),IF(K347="Wn-Ma",SUMIFS(ZOiS!$E$4:$E$994,ZOiS!$B$4:$B$994,I347)-SUMIFS(ZOiS!$F$4:$F$994,ZOiS!$B$4:$B$994,I347),IF(K347="Ma-Wn",SUMIFS(ZOiS!$F$4:$F$994,ZOiS!$B$4:$B$994,I347)-SUMIFS(ZOiS!$E$4:$E$994,ZOiS!$B$4:$B$994,I347),SUMIFS(ZOiS!$F$4:$F$994,ZOiS!$B$4:$B$994,I347)))),"")</f>
        <v/>
      </c>
    </row>
    <row r="348" spans="4:12" x14ac:dyDescent="0.2">
      <c r="D348" s="150" t="str">
        <f>IF(C348&lt;&gt;"",IF(C348="Wn",SUMIFS(ZOiS!$G$4:$G$994,ZOiS!$B$4:$B$994,A348),IF(C348="Wn-Ma",SUMIFS(ZOiS!$G$4:$G$994,ZOiS!$B$4:$B$994,A348)-SUMIFS(ZOiS!$H$4:$H$994,ZOiS!$B$4:$B$994,A348),IF(C348="Ma-Wn",SUMIFS(ZOiS!$H$4:$H$994,ZOiS!$B$4:$B$994,A348)-SUMIFS(ZOiS!$G$4:$G$994,ZOiS!$B$4:$B$994,A348),SUMIFS(ZOiS!$H$4:$H$994,ZOiS!$B$4:$B$994,A348)))),"")</f>
        <v/>
      </c>
      <c r="H348" s="150" t="str">
        <f>IF(G348&lt;&gt;"",IF(G348="Wn",SUMIFS(ZOiS!$G$4:$G$994,ZOiS!$B$4:$B$994,E348),IF(G348="Wn-Ma",SUMIFS(ZOiS!$G$4:$G$994,ZOiS!$B$4:$B$994,E348)-SUMIFS(ZOiS!$H$4:$H$994,ZOiS!$B$4:$B$994,E348),IF(G348="Ma-Wn",SUMIFS(ZOiS!$H$4:$H$994,ZOiS!$B$4:$B$994,E348)-SUMIFS(ZOiS!$G$4:$G$994,ZOiS!$B$4:$B$994,E348),SUMIFS(ZOiS!$H$4:$H$994,ZOiS!$B$4:$B$994,E348)))),"")</f>
        <v/>
      </c>
      <c r="L348" s="150" t="str">
        <f>IF(K348&lt;&gt;"",IF(K348="Wn",SUMIFS(ZOiS!$E$4:$E$994,ZOiS!$B$4:$B$994,I348),IF(K348="Wn-Ma",SUMIFS(ZOiS!$E$4:$E$994,ZOiS!$B$4:$B$994,I348)-SUMIFS(ZOiS!$F$4:$F$994,ZOiS!$B$4:$B$994,I348),IF(K348="Ma-Wn",SUMIFS(ZOiS!$F$4:$F$994,ZOiS!$B$4:$B$994,I348)-SUMIFS(ZOiS!$E$4:$E$994,ZOiS!$B$4:$B$994,I348),SUMIFS(ZOiS!$F$4:$F$994,ZOiS!$B$4:$B$994,I348)))),"")</f>
        <v/>
      </c>
    </row>
    <row r="349" spans="4:12" x14ac:dyDescent="0.2">
      <c r="D349" s="150" t="str">
        <f>IF(C349&lt;&gt;"",IF(C349="Wn",SUMIFS(ZOiS!$G$4:$G$994,ZOiS!$B$4:$B$994,A349),IF(C349="Wn-Ma",SUMIFS(ZOiS!$G$4:$G$994,ZOiS!$B$4:$B$994,A349)-SUMIFS(ZOiS!$H$4:$H$994,ZOiS!$B$4:$B$994,A349),IF(C349="Ma-Wn",SUMIFS(ZOiS!$H$4:$H$994,ZOiS!$B$4:$B$994,A349)-SUMIFS(ZOiS!$G$4:$G$994,ZOiS!$B$4:$B$994,A349),SUMIFS(ZOiS!$H$4:$H$994,ZOiS!$B$4:$B$994,A349)))),"")</f>
        <v/>
      </c>
      <c r="H349" s="150" t="str">
        <f>IF(G349&lt;&gt;"",IF(G349="Wn",SUMIFS(ZOiS!$G$4:$G$994,ZOiS!$B$4:$B$994,E349),IF(G349="Wn-Ma",SUMIFS(ZOiS!$G$4:$G$994,ZOiS!$B$4:$B$994,E349)-SUMIFS(ZOiS!$H$4:$H$994,ZOiS!$B$4:$B$994,E349),IF(G349="Ma-Wn",SUMIFS(ZOiS!$H$4:$H$994,ZOiS!$B$4:$B$994,E349)-SUMIFS(ZOiS!$G$4:$G$994,ZOiS!$B$4:$B$994,E349),SUMIFS(ZOiS!$H$4:$H$994,ZOiS!$B$4:$B$994,E349)))),"")</f>
        <v/>
      </c>
      <c r="L349" s="150" t="str">
        <f>IF(K349&lt;&gt;"",IF(K349="Wn",SUMIFS(ZOiS!$E$4:$E$994,ZOiS!$B$4:$B$994,I349),IF(K349="Wn-Ma",SUMIFS(ZOiS!$E$4:$E$994,ZOiS!$B$4:$B$994,I349)-SUMIFS(ZOiS!$F$4:$F$994,ZOiS!$B$4:$B$994,I349),IF(K349="Ma-Wn",SUMIFS(ZOiS!$F$4:$F$994,ZOiS!$B$4:$B$994,I349)-SUMIFS(ZOiS!$E$4:$E$994,ZOiS!$B$4:$B$994,I349),SUMIFS(ZOiS!$F$4:$F$994,ZOiS!$B$4:$B$994,I349)))),"")</f>
        <v/>
      </c>
    </row>
    <row r="350" spans="4:12" x14ac:dyDescent="0.2">
      <c r="D350" s="150" t="str">
        <f>IF(C350&lt;&gt;"",IF(C350="Wn",SUMIFS(ZOiS!$G$4:$G$994,ZOiS!$B$4:$B$994,A350),IF(C350="Wn-Ma",SUMIFS(ZOiS!$G$4:$G$994,ZOiS!$B$4:$B$994,A350)-SUMIFS(ZOiS!$H$4:$H$994,ZOiS!$B$4:$B$994,A350),IF(C350="Ma-Wn",SUMIFS(ZOiS!$H$4:$H$994,ZOiS!$B$4:$B$994,A350)-SUMIFS(ZOiS!$G$4:$G$994,ZOiS!$B$4:$B$994,A350),SUMIFS(ZOiS!$H$4:$H$994,ZOiS!$B$4:$B$994,A350)))),"")</f>
        <v/>
      </c>
      <c r="H350" s="150" t="str">
        <f>IF(G350&lt;&gt;"",IF(G350="Wn",SUMIFS(ZOiS!$G$4:$G$994,ZOiS!$B$4:$B$994,E350),IF(G350="Wn-Ma",SUMIFS(ZOiS!$G$4:$G$994,ZOiS!$B$4:$B$994,E350)-SUMIFS(ZOiS!$H$4:$H$994,ZOiS!$B$4:$B$994,E350),IF(G350="Ma-Wn",SUMIFS(ZOiS!$H$4:$H$994,ZOiS!$B$4:$B$994,E350)-SUMIFS(ZOiS!$G$4:$G$994,ZOiS!$B$4:$B$994,E350),SUMIFS(ZOiS!$H$4:$H$994,ZOiS!$B$4:$B$994,E350)))),"")</f>
        <v/>
      </c>
      <c r="L350" s="150" t="str">
        <f>IF(K350&lt;&gt;"",IF(K350="Wn",SUMIFS(ZOiS!$E$4:$E$994,ZOiS!$B$4:$B$994,I350),IF(K350="Wn-Ma",SUMIFS(ZOiS!$E$4:$E$994,ZOiS!$B$4:$B$994,I350)-SUMIFS(ZOiS!$F$4:$F$994,ZOiS!$B$4:$B$994,I350),IF(K350="Ma-Wn",SUMIFS(ZOiS!$F$4:$F$994,ZOiS!$B$4:$B$994,I350)-SUMIFS(ZOiS!$E$4:$E$994,ZOiS!$B$4:$B$994,I350),SUMIFS(ZOiS!$F$4:$F$994,ZOiS!$B$4:$B$994,I350)))),"")</f>
        <v/>
      </c>
    </row>
    <row r="351" spans="4:12" x14ac:dyDescent="0.2">
      <c r="D351" s="150" t="str">
        <f>IF(C351&lt;&gt;"",IF(C351="Wn",SUMIFS(ZOiS!$G$4:$G$994,ZOiS!$B$4:$B$994,A351),IF(C351="Wn-Ma",SUMIFS(ZOiS!$G$4:$G$994,ZOiS!$B$4:$B$994,A351)-SUMIFS(ZOiS!$H$4:$H$994,ZOiS!$B$4:$B$994,A351),IF(C351="Ma-Wn",SUMIFS(ZOiS!$H$4:$H$994,ZOiS!$B$4:$B$994,A351)-SUMIFS(ZOiS!$G$4:$G$994,ZOiS!$B$4:$B$994,A351),SUMIFS(ZOiS!$H$4:$H$994,ZOiS!$B$4:$B$994,A351)))),"")</f>
        <v/>
      </c>
      <c r="H351" s="150" t="str">
        <f>IF(G351&lt;&gt;"",IF(G351="Wn",SUMIFS(ZOiS!$G$4:$G$994,ZOiS!$B$4:$B$994,E351),IF(G351="Wn-Ma",SUMIFS(ZOiS!$G$4:$G$994,ZOiS!$B$4:$B$994,E351)-SUMIFS(ZOiS!$H$4:$H$994,ZOiS!$B$4:$B$994,E351),IF(G351="Ma-Wn",SUMIFS(ZOiS!$H$4:$H$994,ZOiS!$B$4:$B$994,E351)-SUMIFS(ZOiS!$G$4:$G$994,ZOiS!$B$4:$B$994,E351),SUMIFS(ZOiS!$H$4:$H$994,ZOiS!$B$4:$B$994,E351)))),"")</f>
        <v/>
      </c>
      <c r="L351" s="150" t="str">
        <f>IF(K351&lt;&gt;"",IF(K351="Wn",SUMIFS(ZOiS!$E$4:$E$994,ZOiS!$B$4:$B$994,I351),IF(K351="Wn-Ma",SUMIFS(ZOiS!$E$4:$E$994,ZOiS!$B$4:$B$994,I351)-SUMIFS(ZOiS!$F$4:$F$994,ZOiS!$B$4:$B$994,I351),IF(K351="Ma-Wn",SUMIFS(ZOiS!$F$4:$F$994,ZOiS!$B$4:$B$994,I351)-SUMIFS(ZOiS!$E$4:$E$994,ZOiS!$B$4:$B$994,I351),SUMIFS(ZOiS!$F$4:$F$994,ZOiS!$B$4:$B$994,I351)))),"")</f>
        <v/>
      </c>
    </row>
    <row r="352" spans="4:12" x14ac:dyDescent="0.2">
      <c r="D352" s="150" t="str">
        <f>IF(C352&lt;&gt;"",IF(C352="Wn",SUMIFS(ZOiS!$G$4:$G$994,ZOiS!$B$4:$B$994,A352),IF(C352="Wn-Ma",SUMIFS(ZOiS!$G$4:$G$994,ZOiS!$B$4:$B$994,A352)-SUMIFS(ZOiS!$H$4:$H$994,ZOiS!$B$4:$B$994,A352),IF(C352="Ma-Wn",SUMIFS(ZOiS!$H$4:$H$994,ZOiS!$B$4:$B$994,A352)-SUMIFS(ZOiS!$G$4:$G$994,ZOiS!$B$4:$B$994,A352),SUMIFS(ZOiS!$H$4:$H$994,ZOiS!$B$4:$B$994,A352)))),"")</f>
        <v/>
      </c>
      <c r="H352" s="150" t="str">
        <f>IF(G352&lt;&gt;"",IF(G352="Wn",SUMIFS(ZOiS!$G$4:$G$994,ZOiS!$B$4:$B$994,E352),IF(G352="Wn-Ma",SUMIFS(ZOiS!$G$4:$G$994,ZOiS!$B$4:$B$994,E352)-SUMIFS(ZOiS!$H$4:$H$994,ZOiS!$B$4:$B$994,E352),IF(G352="Ma-Wn",SUMIFS(ZOiS!$H$4:$H$994,ZOiS!$B$4:$B$994,E352)-SUMIFS(ZOiS!$G$4:$G$994,ZOiS!$B$4:$B$994,E352),SUMIFS(ZOiS!$H$4:$H$994,ZOiS!$B$4:$B$994,E352)))),"")</f>
        <v/>
      </c>
      <c r="L352" s="150" t="str">
        <f>IF(K352&lt;&gt;"",IF(K352="Wn",SUMIFS(ZOiS!$E$4:$E$994,ZOiS!$B$4:$B$994,I352),IF(K352="Wn-Ma",SUMIFS(ZOiS!$E$4:$E$994,ZOiS!$B$4:$B$994,I352)-SUMIFS(ZOiS!$F$4:$F$994,ZOiS!$B$4:$B$994,I352),IF(K352="Ma-Wn",SUMIFS(ZOiS!$F$4:$F$994,ZOiS!$B$4:$B$994,I352)-SUMIFS(ZOiS!$E$4:$E$994,ZOiS!$B$4:$B$994,I352),SUMIFS(ZOiS!$F$4:$F$994,ZOiS!$B$4:$B$994,I352)))),"")</f>
        <v/>
      </c>
    </row>
    <row r="353" spans="4:12" x14ac:dyDescent="0.2">
      <c r="D353" s="150" t="str">
        <f>IF(C353&lt;&gt;"",IF(C353="Wn",SUMIFS(ZOiS!$G$4:$G$994,ZOiS!$B$4:$B$994,A353),IF(C353="Wn-Ma",SUMIFS(ZOiS!$G$4:$G$994,ZOiS!$B$4:$B$994,A353)-SUMIFS(ZOiS!$H$4:$H$994,ZOiS!$B$4:$B$994,A353),IF(C353="Ma-Wn",SUMIFS(ZOiS!$H$4:$H$994,ZOiS!$B$4:$B$994,A353)-SUMIFS(ZOiS!$G$4:$G$994,ZOiS!$B$4:$B$994,A353),SUMIFS(ZOiS!$H$4:$H$994,ZOiS!$B$4:$B$994,A353)))),"")</f>
        <v/>
      </c>
      <c r="H353" s="150" t="str">
        <f>IF(G353&lt;&gt;"",IF(G353="Wn",SUMIFS(ZOiS!$G$4:$G$994,ZOiS!$B$4:$B$994,E353),IF(G353="Wn-Ma",SUMIFS(ZOiS!$G$4:$G$994,ZOiS!$B$4:$B$994,E353)-SUMIFS(ZOiS!$H$4:$H$994,ZOiS!$B$4:$B$994,E353),IF(G353="Ma-Wn",SUMIFS(ZOiS!$H$4:$H$994,ZOiS!$B$4:$B$994,E353)-SUMIFS(ZOiS!$G$4:$G$994,ZOiS!$B$4:$B$994,E353),SUMIFS(ZOiS!$H$4:$H$994,ZOiS!$B$4:$B$994,E353)))),"")</f>
        <v/>
      </c>
      <c r="L353" s="150" t="str">
        <f>IF(K353&lt;&gt;"",IF(K353="Wn",SUMIFS(ZOiS!$E$4:$E$994,ZOiS!$B$4:$B$994,I353),IF(K353="Wn-Ma",SUMIFS(ZOiS!$E$4:$E$994,ZOiS!$B$4:$B$994,I353)-SUMIFS(ZOiS!$F$4:$F$994,ZOiS!$B$4:$B$994,I353),IF(K353="Ma-Wn",SUMIFS(ZOiS!$F$4:$F$994,ZOiS!$B$4:$B$994,I353)-SUMIFS(ZOiS!$E$4:$E$994,ZOiS!$B$4:$B$994,I353),SUMIFS(ZOiS!$F$4:$F$994,ZOiS!$B$4:$B$994,I353)))),"")</f>
        <v/>
      </c>
    </row>
    <row r="354" spans="4:12" x14ac:dyDescent="0.2">
      <c r="D354" s="150" t="str">
        <f>IF(C354&lt;&gt;"",IF(C354="Wn",SUMIFS(ZOiS!$G$4:$G$994,ZOiS!$B$4:$B$994,A354),IF(C354="Wn-Ma",SUMIFS(ZOiS!$G$4:$G$994,ZOiS!$B$4:$B$994,A354)-SUMIFS(ZOiS!$H$4:$H$994,ZOiS!$B$4:$B$994,A354),IF(C354="Ma-Wn",SUMIFS(ZOiS!$H$4:$H$994,ZOiS!$B$4:$B$994,A354)-SUMIFS(ZOiS!$G$4:$G$994,ZOiS!$B$4:$B$994,A354),SUMIFS(ZOiS!$H$4:$H$994,ZOiS!$B$4:$B$994,A354)))),"")</f>
        <v/>
      </c>
      <c r="H354" s="150" t="str">
        <f>IF(G354&lt;&gt;"",IF(G354="Wn",SUMIFS(ZOiS!$G$4:$G$994,ZOiS!$B$4:$B$994,E354),IF(G354="Wn-Ma",SUMIFS(ZOiS!$G$4:$G$994,ZOiS!$B$4:$B$994,E354)-SUMIFS(ZOiS!$H$4:$H$994,ZOiS!$B$4:$B$994,E354),IF(G354="Ma-Wn",SUMIFS(ZOiS!$H$4:$H$994,ZOiS!$B$4:$B$994,E354)-SUMIFS(ZOiS!$G$4:$G$994,ZOiS!$B$4:$B$994,E354),SUMIFS(ZOiS!$H$4:$H$994,ZOiS!$B$4:$B$994,E354)))),"")</f>
        <v/>
      </c>
      <c r="L354" s="150" t="str">
        <f>IF(K354&lt;&gt;"",IF(K354="Wn",SUMIFS(ZOiS!$E$4:$E$994,ZOiS!$B$4:$B$994,I354),IF(K354="Wn-Ma",SUMIFS(ZOiS!$E$4:$E$994,ZOiS!$B$4:$B$994,I354)-SUMIFS(ZOiS!$F$4:$F$994,ZOiS!$B$4:$B$994,I354),IF(K354="Ma-Wn",SUMIFS(ZOiS!$F$4:$F$994,ZOiS!$B$4:$B$994,I354)-SUMIFS(ZOiS!$E$4:$E$994,ZOiS!$B$4:$B$994,I354),SUMIFS(ZOiS!$F$4:$F$994,ZOiS!$B$4:$B$994,I354)))),"")</f>
        <v/>
      </c>
    </row>
    <row r="355" spans="4:12" x14ac:dyDescent="0.2">
      <c r="D355" s="150" t="str">
        <f>IF(C355&lt;&gt;"",IF(C355="Wn",SUMIFS(ZOiS!$G$4:$G$994,ZOiS!$B$4:$B$994,A355),IF(C355="Wn-Ma",SUMIFS(ZOiS!$G$4:$G$994,ZOiS!$B$4:$B$994,A355)-SUMIFS(ZOiS!$H$4:$H$994,ZOiS!$B$4:$B$994,A355),IF(C355="Ma-Wn",SUMIFS(ZOiS!$H$4:$H$994,ZOiS!$B$4:$B$994,A355)-SUMIFS(ZOiS!$G$4:$G$994,ZOiS!$B$4:$B$994,A355),SUMIFS(ZOiS!$H$4:$H$994,ZOiS!$B$4:$B$994,A355)))),"")</f>
        <v/>
      </c>
      <c r="H355" s="150" t="str">
        <f>IF(G355&lt;&gt;"",IF(G355="Wn",SUMIFS(ZOiS!$G$4:$G$994,ZOiS!$B$4:$B$994,E355),IF(G355="Wn-Ma",SUMIFS(ZOiS!$G$4:$G$994,ZOiS!$B$4:$B$994,E355)-SUMIFS(ZOiS!$H$4:$H$994,ZOiS!$B$4:$B$994,E355),IF(G355="Ma-Wn",SUMIFS(ZOiS!$H$4:$H$994,ZOiS!$B$4:$B$994,E355)-SUMIFS(ZOiS!$G$4:$G$994,ZOiS!$B$4:$B$994,E355),SUMIFS(ZOiS!$H$4:$H$994,ZOiS!$B$4:$B$994,E355)))),"")</f>
        <v/>
      </c>
      <c r="L355" s="150" t="str">
        <f>IF(K355&lt;&gt;"",IF(K355="Wn",SUMIFS(ZOiS!$E$4:$E$994,ZOiS!$B$4:$B$994,I355),IF(K355="Wn-Ma",SUMIFS(ZOiS!$E$4:$E$994,ZOiS!$B$4:$B$994,I355)-SUMIFS(ZOiS!$F$4:$F$994,ZOiS!$B$4:$B$994,I355),IF(K355="Ma-Wn",SUMIFS(ZOiS!$F$4:$F$994,ZOiS!$B$4:$B$994,I355)-SUMIFS(ZOiS!$E$4:$E$994,ZOiS!$B$4:$B$994,I355),SUMIFS(ZOiS!$F$4:$F$994,ZOiS!$B$4:$B$994,I355)))),"")</f>
        <v/>
      </c>
    </row>
    <row r="356" spans="4:12" x14ac:dyDescent="0.2">
      <c r="D356" s="150" t="str">
        <f>IF(C356&lt;&gt;"",IF(C356="Wn",SUMIFS(ZOiS!$G$4:$G$994,ZOiS!$B$4:$B$994,A356),IF(C356="Wn-Ma",SUMIFS(ZOiS!$G$4:$G$994,ZOiS!$B$4:$B$994,A356)-SUMIFS(ZOiS!$H$4:$H$994,ZOiS!$B$4:$B$994,A356),IF(C356="Ma-Wn",SUMIFS(ZOiS!$H$4:$H$994,ZOiS!$B$4:$B$994,A356)-SUMIFS(ZOiS!$G$4:$G$994,ZOiS!$B$4:$B$994,A356),SUMIFS(ZOiS!$H$4:$H$994,ZOiS!$B$4:$B$994,A356)))),"")</f>
        <v/>
      </c>
      <c r="H356" s="150" t="str">
        <f>IF(G356&lt;&gt;"",IF(G356="Wn",SUMIFS(ZOiS!$G$4:$G$994,ZOiS!$B$4:$B$994,E356),IF(G356="Wn-Ma",SUMIFS(ZOiS!$G$4:$G$994,ZOiS!$B$4:$B$994,E356)-SUMIFS(ZOiS!$H$4:$H$994,ZOiS!$B$4:$B$994,E356),IF(G356="Ma-Wn",SUMIFS(ZOiS!$H$4:$H$994,ZOiS!$B$4:$B$994,E356)-SUMIFS(ZOiS!$G$4:$G$994,ZOiS!$B$4:$B$994,E356),SUMIFS(ZOiS!$H$4:$H$994,ZOiS!$B$4:$B$994,E356)))),"")</f>
        <v/>
      </c>
      <c r="L356" s="150" t="str">
        <f>IF(K356&lt;&gt;"",IF(K356="Wn",SUMIFS(ZOiS!$E$4:$E$994,ZOiS!$B$4:$B$994,I356),IF(K356="Wn-Ma",SUMIFS(ZOiS!$E$4:$E$994,ZOiS!$B$4:$B$994,I356)-SUMIFS(ZOiS!$F$4:$F$994,ZOiS!$B$4:$B$994,I356),IF(K356="Ma-Wn",SUMIFS(ZOiS!$F$4:$F$994,ZOiS!$B$4:$B$994,I356)-SUMIFS(ZOiS!$E$4:$E$994,ZOiS!$B$4:$B$994,I356),SUMIFS(ZOiS!$F$4:$F$994,ZOiS!$B$4:$B$994,I356)))),"")</f>
        <v/>
      </c>
    </row>
    <row r="357" spans="4:12" x14ac:dyDescent="0.2">
      <c r="D357" s="150" t="str">
        <f>IF(C357&lt;&gt;"",IF(C357="Wn",SUMIFS(ZOiS!$G$4:$G$994,ZOiS!$B$4:$B$994,A357),IF(C357="Wn-Ma",SUMIFS(ZOiS!$G$4:$G$994,ZOiS!$B$4:$B$994,A357)-SUMIFS(ZOiS!$H$4:$H$994,ZOiS!$B$4:$B$994,A357),IF(C357="Ma-Wn",SUMIFS(ZOiS!$H$4:$H$994,ZOiS!$B$4:$B$994,A357)-SUMIFS(ZOiS!$G$4:$G$994,ZOiS!$B$4:$B$994,A357),SUMIFS(ZOiS!$H$4:$H$994,ZOiS!$B$4:$B$994,A357)))),"")</f>
        <v/>
      </c>
      <c r="H357" s="150" t="str">
        <f>IF(G357&lt;&gt;"",IF(G357="Wn",SUMIFS(ZOiS!$G$4:$G$994,ZOiS!$B$4:$B$994,E357),IF(G357="Wn-Ma",SUMIFS(ZOiS!$G$4:$G$994,ZOiS!$B$4:$B$994,E357)-SUMIFS(ZOiS!$H$4:$H$994,ZOiS!$B$4:$B$994,E357),IF(G357="Ma-Wn",SUMIFS(ZOiS!$H$4:$H$994,ZOiS!$B$4:$B$994,E357)-SUMIFS(ZOiS!$G$4:$G$994,ZOiS!$B$4:$B$994,E357),SUMIFS(ZOiS!$H$4:$H$994,ZOiS!$B$4:$B$994,E357)))),"")</f>
        <v/>
      </c>
      <c r="L357" s="150" t="str">
        <f>IF(K357&lt;&gt;"",IF(K357="Wn",SUMIFS(ZOiS!$E$4:$E$994,ZOiS!$B$4:$B$994,I357),IF(K357="Wn-Ma",SUMIFS(ZOiS!$E$4:$E$994,ZOiS!$B$4:$B$994,I357)-SUMIFS(ZOiS!$F$4:$F$994,ZOiS!$B$4:$B$994,I357),IF(K357="Ma-Wn",SUMIFS(ZOiS!$F$4:$F$994,ZOiS!$B$4:$B$994,I357)-SUMIFS(ZOiS!$E$4:$E$994,ZOiS!$B$4:$B$994,I357),SUMIFS(ZOiS!$F$4:$F$994,ZOiS!$B$4:$B$994,I357)))),"")</f>
        <v/>
      </c>
    </row>
    <row r="358" spans="4:12" x14ac:dyDescent="0.2">
      <c r="D358" s="150" t="str">
        <f>IF(C358&lt;&gt;"",IF(C358="Wn",SUMIFS(ZOiS!$G$4:$G$994,ZOiS!$B$4:$B$994,A358),IF(C358="Wn-Ma",SUMIFS(ZOiS!$G$4:$G$994,ZOiS!$B$4:$B$994,A358)-SUMIFS(ZOiS!$H$4:$H$994,ZOiS!$B$4:$B$994,A358),IF(C358="Ma-Wn",SUMIFS(ZOiS!$H$4:$H$994,ZOiS!$B$4:$B$994,A358)-SUMIFS(ZOiS!$G$4:$G$994,ZOiS!$B$4:$B$994,A358),SUMIFS(ZOiS!$H$4:$H$994,ZOiS!$B$4:$B$994,A358)))),"")</f>
        <v/>
      </c>
      <c r="H358" s="150" t="str">
        <f>IF(G358&lt;&gt;"",IF(G358="Wn",SUMIFS(ZOiS!$G$4:$G$994,ZOiS!$B$4:$B$994,E358),IF(G358="Wn-Ma",SUMIFS(ZOiS!$G$4:$G$994,ZOiS!$B$4:$B$994,E358)-SUMIFS(ZOiS!$H$4:$H$994,ZOiS!$B$4:$B$994,E358),IF(G358="Ma-Wn",SUMIFS(ZOiS!$H$4:$H$994,ZOiS!$B$4:$B$994,E358)-SUMIFS(ZOiS!$G$4:$G$994,ZOiS!$B$4:$B$994,E358),SUMIFS(ZOiS!$H$4:$H$994,ZOiS!$B$4:$B$994,E358)))),"")</f>
        <v/>
      </c>
      <c r="L358" s="150" t="str">
        <f>IF(K358&lt;&gt;"",IF(K358="Wn",SUMIFS(ZOiS!$E$4:$E$994,ZOiS!$B$4:$B$994,I358),IF(K358="Wn-Ma",SUMIFS(ZOiS!$E$4:$E$994,ZOiS!$B$4:$B$994,I358)-SUMIFS(ZOiS!$F$4:$F$994,ZOiS!$B$4:$B$994,I358),IF(K358="Ma-Wn",SUMIFS(ZOiS!$F$4:$F$994,ZOiS!$B$4:$B$994,I358)-SUMIFS(ZOiS!$E$4:$E$994,ZOiS!$B$4:$B$994,I358),SUMIFS(ZOiS!$F$4:$F$994,ZOiS!$B$4:$B$994,I358)))),"")</f>
        <v/>
      </c>
    </row>
    <row r="359" spans="4:12" x14ac:dyDescent="0.2">
      <c r="D359" s="150" t="str">
        <f>IF(C359&lt;&gt;"",IF(C359="Wn",SUMIFS(ZOiS!$G$4:$G$994,ZOiS!$B$4:$B$994,A359),IF(C359="Wn-Ma",SUMIFS(ZOiS!$G$4:$G$994,ZOiS!$B$4:$B$994,A359)-SUMIFS(ZOiS!$H$4:$H$994,ZOiS!$B$4:$B$994,A359),IF(C359="Ma-Wn",SUMIFS(ZOiS!$H$4:$H$994,ZOiS!$B$4:$B$994,A359)-SUMIFS(ZOiS!$G$4:$G$994,ZOiS!$B$4:$B$994,A359),SUMIFS(ZOiS!$H$4:$H$994,ZOiS!$B$4:$B$994,A359)))),"")</f>
        <v/>
      </c>
      <c r="H359" s="150" t="str">
        <f>IF(G359&lt;&gt;"",IF(G359="Wn",SUMIFS(ZOiS!$G$4:$G$994,ZOiS!$B$4:$B$994,E359),IF(G359="Wn-Ma",SUMIFS(ZOiS!$G$4:$G$994,ZOiS!$B$4:$B$994,E359)-SUMIFS(ZOiS!$H$4:$H$994,ZOiS!$B$4:$B$994,E359),IF(G359="Ma-Wn",SUMIFS(ZOiS!$H$4:$H$994,ZOiS!$B$4:$B$994,E359)-SUMIFS(ZOiS!$G$4:$G$994,ZOiS!$B$4:$B$994,E359),SUMIFS(ZOiS!$H$4:$H$994,ZOiS!$B$4:$B$994,E359)))),"")</f>
        <v/>
      </c>
      <c r="L359" s="150" t="str">
        <f>IF(K359&lt;&gt;"",IF(K359="Wn",SUMIFS(ZOiS!$E$4:$E$994,ZOiS!$B$4:$B$994,I359),IF(K359="Wn-Ma",SUMIFS(ZOiS!$E$4:$E$994,ZOiS!$B$4:$B$994,I359)-SUMIFS(ZOiS!$F$4:$F$994,ZOiS!$B$4:$B$994,I359),IF(K359="Ma-Wn",SUMIFS(ZOiS!$F$4:$F$994,ZOiS!$B$4:$B$994,I359)-SUMIFS(ZOiS!$E$4:$E$994,ZOiS!$B$4:$B$994,I359),SUMIFS(ZOiS!$F$4:$F$994,ZOiS!$B$4:$B$994,I359)))),"")</f>
        <v/>
      </c>
    </row>
    <row r="360" spans="4:12" x14ac:dyDescent="0.2">
      <c r="D360" s="150" t="str">
        <f>IF(C360&lt;&gt;"",IF(C360="Wn",SUMIFS(ZOiS!$G$4:$G$994,ZOiS!$B$4:$B$994,A360),IF(C360="Wn-Ma",SUMIFS(ZOiS!$G$4:$G$994,ZOiS!$B$4:$B$994,A360)-SUMIFS(ZOiS!$H$4:$H$994,ZOiS!$B$4:$B$994,A360),IF(C360="Ma-Wn",SUMIFS(ZOiS!$H$4:$H$994,ZOiS!$B$4:$B$994,A360)-SUMIFS(ZOiS!$G$4:$G$994,ZOiS!$B$4:$B$994,A360),SUMIFS(ZOiS!$H$4:$H$994,ZOiS!$B$4:$B$994,A360)))),"")</f>
        <v/>
      </c>
      <c r="H360" s="150" t="str">
        <f>IF(G360&lt;&gt;"",IF(G360="Wn",SUMIFS(ZOiS!$G$4:$G$994,ZOiS!$B$4:$B$994,E360),IF(G360="Wn-Ma",SUMIFS(ZOiS!$G$4:$G$994,ZOiS!$B$4:$B$994,E360)-SUMIFS(ZOiS!$H$4:$H$994,ZOiS!$B$4:$B$994,E360),IF(G360="Ma-Wn",SUMIFS(ZOiS!$H$4:$H$994,ZOiS!$B$4:$B$994,E360)-SUMIFS(ZOiS!$G$4:$G$994,ZOiS!$B$4:$B$994,E360),SUMIFS(ZOiS!$H$4:$H$994,ZOiS!$B$4:$B$994,E360)))),"")</f>
        <v/>
      </c>
      <c r="L360" s="150" t="str">
        <f>IF(K360&lt;&gt;"",IF(K360="Wn",SUMIFS(ZOiS!$E$4:$E$994,ZOiS!$B$4:$B$994,I360),IF(K360="Wn-Ma",SUMIFS(ZOiS!$E$4:$E$994,ZOiS!$B$4:$B$994,I360)-SUMIFS(ZOiS!$F$4:$F$994,ZOiS!$B$4:$B$994,I360),IF(K360="Ma-Wn",SUMIFS(ZOiS!$F$4:$F$994,ZOiS!$B$4:$B$994,I360)-SUMIFS(ZOiS!$E$4:$E$994,ZOiS!$B$4:$B$994,I360),SUMIFS(ZOiS!$F$4:$F$994,ZOiS!$B$4:$B$994,I360)))),"")</f>
        <v/>
      </c>
    </row>
    <row r="361" spans="4:12" x14ac:dyDescent="0.2">
      <c r="D361" s="150" t="str">
        <f>IF(C361&lt;&gt;"",IF(C361="Wn",SUMIFS(ZOiS!$G$4:$G$994,ZOiS!$B$4:$B$994,A361),IF(C361="Wn-Ma",SUMIFS(ZOiS!$G$4:$G$994,ZOiS!$B$4:$B$994,A361)-SUMIFS(ZOiS!$H$4:$H$994,ZOiS!$B$4:$B$994,A361),IF(C361="Ma-Wn",SUMIFS(ZOiS!$H$4:$H$994,ZOiS!$B$4:$B$994,A361)-SUMIFS(ZOiS!$G$4:$G$994,ZOiS!$B$4:$B$994,A361),SUMIFS(ZOiS!$H$4:$H$994,ZOiS!$B$4:$B$994,A361)))),"")</f>
        <v/>
      </c>
      <c r="H361" s="150" t="str">
        <f>IF(G361&lt;&gt;"",IF(G361="Wn",SUMIFS(ZOiS!$G$4:$G$994,ZOiS!$B$4:$B$994,E361),IF(G361="Wn-Ma",SUMIFS(ZOiS!$G$4:$G$994,ZOiS!$B$4:$B$994,E361)-SUMIFS(ZOiS!$H$4:$H$994,ZOiS!$B$4:$B$994,E361),IF(G361="Ma-Wn",SUMIFS(ZOiS!$H$4:$H$994,ZOiS!$B$4:$B$994,E361)-SUMIFS(ZOiS!$G$4:$G$994,ZOiS!$B$4:$B$994,E361),SUMIFS(ZOiS!$H$4:$H$994,ZOiS!$B$4:$B$994,E361)))),"")</f>
        <v/>
      </c>
      <c r="L361" s="150" t="str">
        <f>IF(K361&lt;&gt;"",IF(K361="Wn",SUMIFS(ZOiS!$E$4:$E$994,ZOiS!$B$4:$B$994,I361),IF(K361="Wn-Ma",SUMIFS(ZOiS!$E$4:$E$994,ZOiS!$B$4:$B$994,I361)-SUMIFS(ZOiS!$F$4:$F$994,ZOiS!$B$4:$B$994,I361),IF(K361="Ma-Wn",SUMIFS(ZOiS!$F$4:$F$994,ZOiS!$B$4:$B$994,I361)-SUMIFS(ZOiS!$E$4:$E$994,ZOiS!$B$4:$B$994,I361),SUMIFS(ZOiS!$F$4:$F$994,ZOiS!$B$4:$B$994,I361)))),"")</f>
        <v/>
      </c>
    </row>
    <row r="362" spans="4:12" x14ac:dyDescent="0.2">
      <c r="D362" s="150" t="str">
        <f>IF(C362&lt;&gt;"",IF(C362="Wn",SUMIFS(ZOiS!$G$4:$G$994,ZOiS!$B$4:$B$994,A362),IF(C362="Wn-Ma",SUMIFS(ZOiS!$G$4:$G$994,ZOiS!$B$4:$B$994,A362)-SUMIFS(ZOiS!$H$4:$H$994,ZOiS!$B$4:$B$994,A362),IF(C362="Ma-Wn",SUMIFS(ZOiS!$H$4:$H$994,ZOiS!$B$4:$B$994,A362)-SUMIFS(ZOiS!$G$4:$G$994,ZOiS!$B$4:$B$994,A362),SUMIFS(ZOiS!$H$4:$H$994,ZOiS!$B$4:$B$994,A362)))),"")</f>
        <v/>
      </c>
      <c r="H362" s="150" t="str">
        <f>IF(G362&lt;&gt;"",IF(G362="Wn",SUMIFS(ZOiS!$G$4:$G$994,ZOiS!$B$4:$B$994,E362),IF(G362="Wn-Ma",SUMIFS(ZOiS!$G$4:$G$994,ZOiS!$B$4:$B$994,E362)-SUMIFS(ZOiS!$H$4:$H$994,ZOiS!$B$4:$B$994,E362),IF(G362="Ma-Wn",SUMIFS(ZOiS!$H$4:$H$994,ZOiS!$B$4:$B$994,E362)-SUMIFS(ZOiS!$G$4:$G$994,ZOiS!$B$4:$B$994,E362),SUMIFS(ZOiS!$H$4:$H$994,ZOiS!$B$4:$B$994,E362)))),"")</f>
        <v/>
      </c>
      <c r="L362" s="150" t="str">
        <f>IF(K362&lt;&gt;"",IF(K362="Wn",SUMIFS(ZOiS!$E$4:$E$994,ZOiS!$B$4:$B$994,I362),IF(K362="Wn-Ma",SUMIFS(ZOiS!$E$4:$E$994,ZOiS!$B$4:$B$994,I362)-SUMIFS(ZOiS!$F$4:$F$994,ZOiS!$B$4:$B$994,I362),IF(K362="Ma-Wn",SUMIFS(ZOiS!$F$4:$F$994,ZOiS!$B$4:$B$994,I362)-SUMIFS(ZOiS!$E$4:$E$994,ZOiS!$B$4:$B$994,I362),SUMIFS(ZOiS!$F$4:$F$994,ZOiS!$B$4:$B$994,I362)))),"")</f>
        <v/>
      </c>
    </row>
    <row r="363" spans="4:12" x14ac:dyDescent="0.2">
      <c r="D363" s="150" t="str">
        <f>IF(C363&lt;&gt;"",IF(C363="Wn",SUMIFS(ZOiS!$G$4:$G$994,ZOiS!$B$4:$B$994,A363),IF(C363="Wn-Ma",SUMIFS(ZOiS!$G$4:$G$994,ZOiS!$B$4:$B$994,A363)-SUMIFS(ZOiS!$H$4:$H$994,ZOiS!$B$4:$B$994,A363),IF(C363="Ma-Wn",SUMIFS(ZOiS!$H$4:$H$994,ZOiS!$B$4:$B$994,A363)-SUMIFS(ZOiS!$G$4:$G$994,ZOiS!$B$4:$B$994,A363),SUMIFS(ZOiS!$H$4:$H$994,ZOiS!$B$4:$B$994,A363)))),"")</f>
        <v/>
      </c>
      <c r="H363" s="150" t="str">
        <f>IF(G363&lt;&gt;"",IF(G363="Wn",SUMIFS(ZOiS!$G$4:$G$994,ZOiS!$B$4:$B$994,E363),IF(G363="Wn-Ma",SUMIFS(ZOiS!$G$4:$G$994,ZOiS!$B$4:$B$994,E363)-SUMIFS(ZOiS!$H$4:$H$994,ZOiS!$B$4:$B$994,E363),IF(G363="Ma-Wn",SUMIFS(ZOiS!$H$4:$H$994,ZOiS!$B$4:$B$994,E363)-SUMIFS(ZOiS!$G$4:$G$994,ZOiS!$B$4:$B$994,E363),SUMIFS(ZOiS!$H$4:$H$994,ZOiS!$B$4:$B$994,E363)))),"")</f>
        <v/>
      </c>
      <c r="L363" s="150" t="str">
        <f>IF(K363&lt;&gt;"",IF(K363="Wn",SUMIFS(ZOiS!$E$4:$E$994,ZOiS!$B$4:$B$994,I363),IF(K363="Wn-Ma",SUMIFS(ZOiS!$E$4:$E$994,ZOiS!$B$4:$B$994,I363)-SUMIFS(ZOiS!$F$4:$F$994,ZOiS!$B$4:$B$994,I363),IF(K363="Ma-Wn",SUMIFS(ZOiS!$F$4:$F$994,ZOiS!$B$4:$B$994,I363)-SUMIFS(ZOiS!$E$4:$E$994,ZOiS!$B$4:$B$994,I363),SUMIFS(ZOiS!$F$4:$F$994,ZOiS!$B$4:$B$994,I363)))),"")</f>
        <v/>
      </c>
    </row>
    <row r="364" spans="4:12" x14ac:dyDescent="0.2">
      <c r="D364" s="150" t="str">
        <f>IF(C364&lt;&gt;"",IF(C364="Wn",SUMIFS(ZOiS!$G$4:$G$994,ZOiS!$B$4:$B$994,A364),IF(C364="Wn-Ma",SUMIFS(ZOiS!$G$4:$G$994,ZOiS!$B$4:$B$994,A364)-SUMIFS(ZOiS!$H$4:$H$994,ZOiS!$B$4:$B$994,A364),IF(C364="Ma-Wn",SUMIFS(ZOiS!$H$4:$H$994,ZOiS!$B$4:$B$994,A364)-SUMIFS(ZOiS!$G$4:$G$994,ZOiS!$B$4:$B$994,A364),SUMIFS(ZOiS!$H$4:$H$994,ZOiS!$B$4:$B$994,A364)))),"")</f>
        <v/>
      </c>
      <c r="H364" s="150" t="str">
        <f>IF(G364&lt;&gt;"",IF(G364="Wn",SUMIFS(ZOiS!$G$4:$G$994,ZOiS!$B$4:$B$994,E364),IF(G364="Wn-Ma",SUMIFS(ZOiS!$G$4:$G$994,ZOiS!$B$4:$B$994,E364)-SUMIFS(ZOiS!$H$4:$H$994,ZOiS!$B$4:$B$994,E364),IF(G364="Ma-Wn",SUMIFS(ZOiS!$H$4:$H$994,ZOiS!$B$4:$B$994,E364)-SUMIFS(ZOiS!$G$4:$G$994,ZOiS!$B$4:$B$994,E364),SUMIFS(ZOiS!$H$4:$H$994,ZOiS!$B$4:$B$994,E364)))),"")</f>
        <v/>
      </c>
      <c r="L364" s="150" t="str">
        <f>IF(K364&lt;&gt;"",IF(K364="Wn",SUMIFS(ZOiS!$E$4:$E$994,ZOiS!$B$4:$B$994,I364),IF(K364="Wn-Ma",SUMIFS(ZOiS!$E$4:$E$994,ZOiS!$B$4:$B$994,I364)-SUMIFS(ZOiS!$F$4:$F$994,ZOiS!$B$4:$B$994,I364),IF(K364="Ma-Wn",SUMIFS(ZOiS!$F$4:$F$994,ZOiS!$B$4:$B$994,I364)-SUMIFS(ZOiS!$E$4:$E$994,ZOiS!$B$4:$B$994,I364),SUMIFS(ZOiS!$F$4:$F$994,ZOiS!$B$4:$B$994,I364)))),"")</f>
        <v/>
      </c>
    </row>
    <row r="365" spans="4:12" x14ac:dyDescent="0.2">
      <c r="D365" s="150" t="str">
        <f>IF(C365&lt;&gt;"",IF(C365="Wn",SUMIFS(ZOiS!$G$4:$G$994,ZOiS!$B$4:$B$994,A365),IF(C365="Wn-Ma",SUMIFS(ZOiS!$G$4:$G$994,ZOiS!$B$4:$B$994,A365)-SUMIFS(ZOiS!$H$4:$H$994,ZOiS!$B$4:$B$994,A365),IF(C365="Ma-Wn",SUMIFS(ZOiS!$H$4:$H$994,ZOiS!$B$4:$B$994,A365)-SUMIFS(ZOiS!$G$4:$G$994,ZOiS!$B$4:$B$994,A365),SUMIFS(ZOiS!$H$4:$H$994,ZOiS!$B$4:$B$994,A365)))),"")</f>
        <v/>
      </c>
      <c r="H365" s="150" t="str">
        <f>IF(G365&lt;&gt;"",IF(G365="Wn",SUMIFS(ZOiS!$G$4:$G$994,ZOiS!$B$4:$B$994,E365),IF(G365="Wn-Ma",SUMIFS(ZOiS!$G$4:$G$994,ZOiS!$B$4:$B$994,E365)-SUMIFS(ZOiS!$H$4:$H$994,ZOiS!$B$4:$B$994,E365),IF(G365="Ma-Wn",SUMIFS(ZOiS!$H$4:$H$994,ZOiS!$B$4:$B$994,E365)-SUMIFS(ZOiS!$G$4:$G$994,ZOiS!$B$4:$B$994,E365),SUMIFS(ZOiS!$H$4:$H$994,ZOiS!$B$4:$B$994,E365)))),"")</f>
        <v/>
      </c>
      <c r="L365" s="150" t="str">
        <f>IF(K365&lt;&gt;"",IF(K365="Wn",SUMIFS(ZOiS!$E$4:$E$994,ZOiS!$B$4:$B$994,I365),IF(K365="Wn-Ma",SUMIFS(ZOiS!$E$4:$E$994,ZOiS!$B$4:$B$994,I365)-SUMIFS(ZOiS!$F$4:$F$994,ZOiS!$B$4:$B$994,I365),IF(K365="Ma-Wn",SUMIFS(ZOiS!$F$4:$F$994,ZOiS!$B$4:$B$994,I365)-SUMIFS(ZOiS!$E$4:$E$994,ZOiS!$B$4:$B$994,I365),SUMIFS(ZOiS!$F$4:$F$994,ZOiS!$B$4:$B$994,I365)))),"")</f>
        <v/>
      </c>
    </row>
    <row r="366" spans="4:12" x14ac:dyDescent="0.2">
      <c r="D366" s="150" t="str">
        <f>IF(C366&lt;&gt;"",IF(C366="Wn",SUMIFS(ZOiS!$G$4:$G$994,ZOiS!$B$4:$B$994,A366),IF(C366="Wn-Ma",SUMIFS(ZOiS!$G$4:$G$994,ZOiS!$B$4:$B$994,A366)-SUMIFS(ZOiS!$H$4:$H$994,ZOiS!$B$4:$B$994,A366),IF(C366="Ma-Wn",SUMIFS(ZOiS!$H$4:$H$994,ZOiS!$B$4:$B$994,A366)-SUMIFS(ZOiS!$G$4:$G$994,ZOiS!$B$4:$B$994,A366),SUMIFS(ZOiS!$H$4:$H$994,ZOiS!$B$4:$B$994,A366)))),"")</f>
        <v/>
      </c>
      <c r="H366" s="150" t="str">
        <f>IF(G366&lt;&gt;"",IF(G366="Wn",SUMIFS(ZOiS!$G$4:$G$994,ZOiS!$B$4:$B$994,E366),IF(G366="Wn-Ma",SUMIFS(ZOiS!$G$4:$G$994,ZOiS!$B$4:$B$994,E366)-SUMIFS(ZOiS!$H$4:$H$994,ZOiS!$B$4:$B$994,E366),IF(G366="Ma-Wn",SUMIFS(ZOiS!$H$4:$H$994,ZOiS!$B$4:$B$994,E366)-SUMIFS(ZOiS!$G$4:$G$994,ZOiS!$B$4:$B$994,E366),SUMIFS(ZOiS!$H$4:$H$994,ZOiS!$B$4:$B$994,E366)))),"")</f>
        <v/>
      </c>
      <c r="L366" s="150" t="str">
        <f>IF(K366&lt;&gt;"",IF(K366="Wn",SUMIFS(ZOiS!$E$4:$E$994,ZOiS!$B$4:$B$994,I366),IF(K366="Wn-Ma",SUMIFS(ZOiS!$E$4:$E$994,ZOiS!$B$4:$B$994,I366)-SUMIFS(ZOiS!$F$4:$F$994,ZOiS!$B$4:$B$994,I366),IF(K366="Ma-Wn",SUMIFS(ZOiS!$F$4:$F$994,ZOiS!$B$4:$B$994,I366)-SUMIFS(ZOiS!$E$4:$E$994,ZOiS!$B$4:$B$994,I366),SUMIFS(ZOiS!$F$4:$F$994,ZOiS!$B$4:$B$994,I366)))),"")</f>
        <v/>
      </c>
    </row>
    <row r="367" spans="4:12" x14ac:dyDescent="0.2">
      <c r="D367" s="150" t="str">
        <f>IF(C367&lt;&gt;"",IF(C367="Wn",SUMIFS(ZOiS!$G$4:$G$994,ZOiS!$B$4:$B$994,A367),IF(C367="Wn-Ma",SUMIFS(ZOiS!$G$4:$G$994,ZOiS!$B$4:$B$994,A367)-SUMIFS(ZOiS!$H$4:$H$994,ZOiS!$B$4:$B$994,A367),IF(C367="Ma-Wn",SUMIFS(ZOiS!$H$4:$H$994,ZOiS!$B$4:$B$994,A367)-SUMIFS(ZOiS!$G$4:$G$994,ZOiS!$B$4:$B$994,A367),SUMIFS(ZOiS!$H$4:$H$994,ZOiS!$B$4:$B$994,A367)))),"")</f>
        <v/>
      </c>
      <c r="H367" s="150" t="str">
        <f>IF(G367&lt;&gt;"",IF(G367="Wn",SUMIFS(ZOiS!$G$4:$G$994,ZOiS!$B$4:$B$994,E367),IF(G367="Wn-Ma",SUMIFS(ZOiS!$G$4:$G$994,ZOiS!$B$4:$B$994,E367)-SUMIFS(ZOiS!$H$4:$H$994,ZOiS!$B$4:$B$994,E367),IF(G367="Ma-Wn",SUMIFS(ZOiS!$H$4:$H$994,ZOiS!$B$4:$B$994,E367)-SUMIFS(ZOiS!$G$4:$G$994,ZOiS!$B$4:$B$994,E367),SUMIFS(ZOiS!$H$4:$H$994,ZOiS!$B$4:$B$994,E367)))),"")</f>
        <v/>
      </c>
      <c r="L367" s="150" t="str">
        <f>IF(K367&lt;&gt;"",IF(K367="Wn",SUMIFS(ZOiS!$E$4:$E$994,ZOiS!$B$4:$B$994,I367),IF(K367="Wn-Ma",SUMIFS(ZOiS!$E$4:$E$994,ZOiS!$B$4:$B$994,I367)-SUMIFS(ZOiS!$F$4:$F$994,ZOiS!$B$4:$B$994,I367),IF(K367="Ma-Wn",SUMIFS(ZOiS!$F$4:$F$994,ZOiS!$B$4:$B$994,I367)-SUMIFS(ZOiS!$E$4:$E$994,ZOiS!$B$4:$B$994,I367),SUMIFS(ZOiS!$F$4:$F$994,ZOiS!$B$4:$B$994,I367)))),"")</f>
        <v/>
      </c>
    </row>
    <row r="368" spans="4:12" x14ac:dyDescent="0.2">
      <c r="D368" s="150" t="str">
        <f>IF(C368&lt;&gt;"",IF(C368="Wn",SUMIFS(ZOiS!$G$4:$G$994,ZOiS!$B$4:$B$994,A368),IF(C368="Wn-Ma",SUMIFS(ZOiS!$G$4:$G$994,ZOiS!$B$4:$B$994,A368)-SUMIFS(ZOiS!$H$4:$H$994,ZOiS!$B$4:$B$994,A368),IF(C368="Ma-Wn",SUMIFS(ZOiS!$H$4:$H$994,ZOiS!$B$4:$B$994,A368)-SUMIFS(ZOiS!$G$4:$G$994,ZOiS!$B$4:$B$994,A368),SUMIFS(ZOiS!$H$4:$H$994,ZOiS!$B$4:$B$994,A368)))),"")</f>
        <v/>
      </c>
      <c r="H368" s="150" t="str">
        <f>IF(G368&lt;&gt;"",IF(G368="Wn",SUMIFS(ZOiS!$G$4:$G$994,ZOiS!$B$4:$B$994,E368),IF(G368="Wn-Ma",SUMIFS(ZOiS!$G$4:$G$994,ZOiS!$B$4:$B$994,E368)-SUMIFS(ZOiS!$H$4:$H$994,ZOiS!$B$4:$B$994,E368),IF(G368="Ma-Wn",SUMIFS(ZOiS!$H$4:$H$994,ZOiS!$B$4:$B$994,E368)-SUMIFS(ZOiS!$G$4:$G$994,ZOiS!$B$4:$B$994,E368),SUMIFS(ZOiS!$H$4:$H$994,ZOiS!$B$4:$B$994,E368)))),"")</f>
        <v/>
      </c>
      <c r="L368" s="150" t="str">
        <f>IF(K368&lt;&gt;"",IF(K368="Wn",SUMIFS(ZOiS!$E$4:$E$994,ZOiS!$B$4:$B$994,I368),IF(K368="Wn-Ma",SUMIFS(ZOiS!$E$4:$E$994,ZOiS!$B$4:$B$994,I368)-SUMIFS(ZOiS!$F$4:$F$994,ZOiS!$B$4:$B$994,I368),IF(K368="Ma-Wn",SUMIFS(ZOiS!$F$4:$F$994,ZOiS!$B$4:$B$994,I368)-SUMIFS(ZOiS!$E$4:$E$994,ZOiS!$B$4:$B$994,I368),SUMIFS(ZOiS!$F$4:$F$994,ZOiS!$B$4:$B$994,I368)))),"")</f>
        <v/>
      </c>
    </row>
    <row r="369" spans="4:12" x14ac:dyDescent="0.2">
      <c r="D369" s="150" t="str">
        <f>IF(C369&lt;&gt;"",IF(C369="Wn",SUMIFS(ZOiS!$G$4:$G$994,ZOiS!$B$4:$B$994,A369),IF(C369="Wn-Ma",SUMIFS(ZOiS!$G$4:$G$994,ZOiS!$B$4:$B$994,A369)-SUMIFS(ZOiS!$H$4:$H$994,ZOiS!$B$4:$B$994,A369),IF(C369="Ma-Wn",SUMIFS(ZOiS!$H$4:$H$994,ZOiS!$B$4:$B$994,A369)-SUMIFS(ZOiS!$G$4:$G$994,ZOiS!$B$4:$B$994,A369),SUMIFS(ZOiS!$H$4:$H$994,ZOiS!$B$4:$B$994,A369)))),"")</f>
        <v/>
      </c>
      <c r="H369" s="150" t="str">
        <f>IF(G369&lt;&gt;"",IF(G369="Wn",SUMIFS(ZOiS!$G$4:$G$994,ZOiS!$B$4:$B$994,E369),IF(G369="Wn-Ma",SUMIFS(ZOiS!$G$4:$G$994,ZOiS!$B$4:$B$994,E369)-SUMIFS(ZOiS!$H$4:$H$994,ZOiS!$B$4:$B$994,E369),IF(G369="Ma-Wn",SUMIFS(ZOiS!$H$4:$H$994,ZOiS!$B$4:$B$994,E369)-SUMIFS(ZOiS!$G$4:$G$994,ZOiS!$B$4:$B$994,E369),SUMIFS(ZOiS!$H$4:$H$994,ZOiS!$B$4:$B$994,E369)))),"")</f>
        <v/>
      </c>
      <c r="L369" s="150" t="str">
        <f>IF(K369&lt;&gt;"",IF(K369="Wn",SUMIFS(ZOiS!$E$4:$E$994,ZOiS!$B$4:$B$994,I369),IF(K369="Wn-Ma",SUMIFS(ZOiS!$E$4:$E$994,ZOiS!$B$4:$B$994,I369)-SUMIFS(ZOiS!$F$4:$F$994,ZOiS!$B$4:$B$994,I369),IF(K369="Ma-Wn",SUMIFS(ZOiS!$F$4:$F$994,ZOiS!$B$4:$B$994,I369)-SUMIFS(ZOiS!$E$4:$E$994,ZOiS!$B$4:$B$994,I369),SUMIFS(ZOiS!$F$4:$F$994,ZOiS!$B$4:$B$994,I369)))),"")</f>
        <v/>
      </c>
    </row>
    <row r="370" spans="4:12" x14ac:dyDescent="0.2">
      <c r="D370" s="150" t="str">
        <f>IF(C370&lt;&gt;"",IF(C370="Wn",SUMIFS(ZOiS!$G$4:$G$994,ZOiS!$B$4:$B$994,A370),IF(C370="Wn-Ma",SUMIFS(ZOiS!$G$4:$G$994,ZOiS!$B$4:$B$994,A370)-SUMIFS(ZOiS!$H$4:$H$994,ZOiS!$B$4:$B$994,A370),IF(C370="Ma-Wn",SUMIFS(ZOiS!$H$4:$H$994,ZOiS!$B$4:$B$994,A370)-SUMIFS(ZOiS!$G$4:$G$994,ZOiS!$B$4:$B$994,A370),SUMIFS(ZOiS!$H$4:$H$994,ZOiS!$B$4:$B$994,A370)))),"")</f>
        <v/>
      </c>
      <c r="H370" s="150" t="str">
        <f>IF(G370&lt;&gt;"",IF(G370="Wn",SUMIFS(ZOiS!$G$4:$G$994,ZOiS!$B$4:$B$994,E370),IF(G370="Wn-Ma",SUMIFS(ZOiS!$G$4:$G$994,ZOiS!$B$4:$B$994,E370)-SUMIFS(ZOiS!$H$4:$H$994,ZOiS!$B$4:$B$994,E370),IF(G370="Ma-Wn",SUMIFS(ZOiS!$H$4:$H$994,ZOiS!$B$4:$B$994,E370)-SUMIFS(ZOiS!$G$4:$G$994,ZOiS!$B$4:$B$994,E370),SUMIFS(ZOiS!$H$4:$H$994,ZOiS!$B$4:$B$994,E370)))),"")</f>
        <v/>
      </c>
      <c r="L370" s="150" t="str">
        <f>IF(K370&lt;&gt;"",IF(K370="Wn",SUMIFS(ZOiS!$E$4:$E$994,ZOiS!$B$4:$B$994,I370),IF(K370="Wn-Ma",SUMIFS(ZOiS!$E$4:$E$994,ZOiS!$B$4:$B$994,I370)-SUMIFS(ZOiS!$F$4:$F$994,ZOiS!$B$4:$B$994,I370),IF(K370="Ma-Wn",SUMIFS(ZOiS!$F$4:$F$994,ZOiS!$B$4:$B$994,I370)-SUMIFS(ZOiS!$E$4:$E$994,ZOiS!$B$4:$B$994,I370),SUMIFS(ZOiS!$F$4:$F$994,ZOiS!$B$4:$B$994,I370)))),"")</f>
        <v/>
      </c>
    </row>
    <row r="371" spans="4:12" x14ac:dyDescent="0.2">
      <c r="D371" s="150" t="str">
        <f>IF(C371&lt;&gt;"",IF(C371="Wn",SUMIFS(ZOiS!$G$4:$G$994,ZOiS!$B$4:$B$994,A371),IF(C371="Wn-Ma",SUMIFS(ZOiS!$G$4:$G$994,ZOiS!$B$4:$B$994,A371)-SUMIFS(ZOiS!$H$4:$H$994,ZOiS!$B$4:$B$994,A371),IF(C371="Ma-Wn",SUMIFS(ZOiS!$H$4:$H$994,ZOiS!$B$4:$B$994,A371)-SUMIFS(ZOiS!$G$4:$G$994,ZOiS!$B$4:$B$994,A371),SUMIFS(ZOiS!$H$4:$H$994,ZOiS!$B$4:$B$994,A371)))),"")</f>
        <v/>
      </c>
      <c r="H371" s="150" t="str">
        <f>IF(G371&lt;&gt;"",IF(G371="Wn",SUMIFS(ZOiS!$G$4:$G$994,ZOiS!$B$4:$B$994,E371),IF(G371="Wn-Ma",SUMIFS(ZOiS!$G$4:$G$994,ZOiS!$B$4:$B$994,E371)-SUMIFS(ZOiS!$H$4:$H$994,ZOiS!$B$4:$B$994,E371),IF(G371="Ma-Wn",SUMIFS(ZOiS!$H$4:$H$994,ZOiS!$B$4:$B$994,E371)-SUMIFS(ZOiS!$G$4:$G$994,ZOiS!$B$4:$B$994,E371),SUMIFS(ZOiS!$H$4:$H$994,ZOiS!$B$4:$B$994,E371)))),"")</f>
        <v/>
      </c>
      <c r="L371" s="150" t="str">
        <f>IF(K371&lt;&gt;"",IF(K371="Wn",SUMIFS(ZOiS!$E$4:$E$994,ZOiS!$B$4:$B$994,I371),IF(K371="Wn-Ma",SUMIFS(ZOiS!$E$4:$E$994,ZOiS!$B$4:$B$994,I371)-SUMIFS(ZOiS!$F$4:$F$994,ZOiS!$B$4:$B$994,I371),IF(K371="Ma-Wn",SUMIFS(ZOiS!$F$4:$F$994,ZOiS!$B$4:$B$994,I371)-SUMIFS(ZOiS!$E$4:$E$994,ZOiS!$B$4:$B$994,I371),SUMIFS(ZOiS!$F$4:$F$994,ZOiS!$B$4:$B$994,I371)))),"")</f>
        <v/>
      </c>
    </row>
    <row r="372" spans="4:12" x14ac:dyDescent="0.2">
      <c r="D372" s="150" t="str">
        <f>IF(C372&lt;&gt;"",IF(C372="Wn",SUMIFS(ZOiS!$G$4:$G$994,ZOiS!$B$4:$B$994,A372),IF(C372="Wn-Ma",SUMIFS(ZOiS!$G$4:$G$994,ZOiS!$B$4:$B$994,A372)-SUMIFS(ZOiS!$H$4:$H$994,ZOiS!$B$4:$B$994,A372),IF(C372="Ma-Wn",SUMIFS(ZOiS!$H$4:$H$994,ZOiS!$B$4:$B$994,A372)-SUMIFS(ZOiS!$G$4:$G$994,ZOiS!$B$4:$B$994,A372),SUMIFS(ZOiS!$H$4:$H$994,ZOiS!$B$4:$B$994,A372)))),"")</f>
        <v/>
      </c>
      <c r="H372" s="150" t="str">
        <f>IF(G372&lt;&gt;"",IF(G372="Wn",SUMIFS(ZOiS!$G$4:$G$994,ZOiS!$B$4:$B$994,E372),IF(G372="Wn-Ma",SUMIFS(ZOiS!$G$4:$G$994,ZOiS!$B$4:$B$994,E372)-SUMIFS(ZOiS!$H$4:$H$994,ZOiS!$B$4:$B$994,E372),IF(G372="Ma-Wn",SUMIFS(ZOiS!$H$4:$H$994,ZOiS!$B$4:$B$994,E372)-SUMIFS(ZOiS!$G$4:$G$994,ZOiS!$B$4:$B$994,E372),SUMIFS(ZOiS!$H$4:$H$994,ZOiS!$B$4:$B$994,E372)))),"")</f>
        <v/>
      </c>
      <c r="L372" s="150" t="str">
        <f>IF(K372&lt;&gt;"",IF(K372="Wn",SUMIFS(ZOiS!$E$4:$E$994,ZOiS!$B$4:$B$994,I372),IF(K372="Wn-Ma",SUMIFS(ZOiS!$E$4:$E$994,ZOiS!$B$4:$B$994,I372)-SUMIFS(ZOiS!$F$4:$F$994,ZOiS!$B$4:$B$994,I372),IF(K372="Ma-Wn",SUMIFS(ZOiS!$F$4:$F$994,ZOiS!$B$4:$B$994,I372)-SUMIFS(ZOiS!$E$4:$E$994,ZOiS!$B$4:$B$994,I372),SUMIFS(ZOiS!$F$4:$F$994,ZOiS!$B$4:$B$994,I372)))),"")</f>
        <v/>
      </c>
    </row>
    <row r="373" spans="4:12" x14ac:dyDescent="0.2">
      <c r="D373" s="150" t="str">
        <f>IF(C373&lt;&gt;"",IF(C373="Wn",SUMIFS(ZOiS!$G$4:$G$994,ZOiS!$B$4:$B$994,A373),IF(C373="Wn-Ma",SUMIFS(ZOiS!$G$4:$G$994,ZOiS!$B$4:$B$994,A373)-SUMIFS(ZOiS!$H$4:$H$994,ZOiS!$B$4:$B$994,A373),IF(C373="Ma-Wn",SUMIFS(ZOiS!$H$4:$H$994,ZOiS!$B$4:$B$994,A373)-SUMIFS(ZOiS!$G$4:$G$994,ZOiS!$B$4:$B$994,A373),SUMIFS(ZOiS!$H$4:$H$994,ZOiS!$B$4:$B$994,A373)))),"")</f>
        <v/>
      </c>
      <c r="H373" s="150" t="str">
        <f>IF(G373&lt;&gt;"",IF(G373="Wn",SUMIFS(ZOiS!$G$4:$G$994,ZOiS!$B$4:$B$994,E373),IF(G373="Wn-Ma",SUMIFS(ZOiS!$G$4:$G$994,ZOiS!$B$4:$B$994,E373)-SUMIFS(ZOiS!$H$4:$H$994,ZOiS!$B$4:$B$994,E373),IF(G373="Ma-Wn",SUMIFS(ZOiS!$H$4:$H$994,ZOiS!$B$4:$B$994,E373)-SUMIFS(ZOiS!$G$4:$G$994,ZOiS!$B$4:$B$994,E373),SUMIFS(ZOiS!$H$4:$H$994,ZOiS!$B$4:$B$994,E373)))),"")</f>
        <v/>
      </c>
      <c r="L373" s="150" t="str">
        <f>IF(K373&lt;&gt;"",IF(K373="Wn",SUMIFS(ZOiS!$E$4:$E$994,ZOiS!$B$4:$B$994,I373),IF(K373="Wn-Ma",SUMIFS(ZOiS!$E$4:$E$994,ZOiS!$B$4:$B$994,I373)-SUMIFS(ZOiS!$F$4:$F$994,ZOiS!$B$4:$B$994,I373),IF(K373="Ma-Wn",SUMIFS(ZOiS!$F$4:$F$994,ZOiS!$B$4:$B$994,I373)-SUMIFS(ZOiS!$E$4:$E$994,ZOiS!$B$4:$B$994,I373),SUMIFS(ZOiS!$F$4:$F$994,ZOiS!$B$4:$B$994,I373)))),"")</f>
        <v/>
      </c>
    </row>
    <row r="374" spans="4:12" x14ac:dyDescent="0.2">
      <c r="D374" s="150" t="str">
        <f>IF(C374&lt;&gt;"",IF(C374="Wn",SUMIFS(ZOiS!$G$4:$G$994,ZOiS!$B$4:$B$994,A374),IF(C374="Wn-Ma",SUMIFS(ZOiS!$G$4:$G$994,ZOiS!$B$4:$B$994,A374)-SUMIFS(ZOiS!$H$4:$H$994,ZOiS!$B$4:$B$994,A374),IF(C374="Ma-Wn",SUMIFS(ZOiS!$H$4:$H$994,ZOiS!$B$4:$B$994,A374)-SUMIFS(ZOiS!$G$4:$G$994,ZOiS!$B$4:$B$994,A374),SUMIFS(ZOiS!$H$4:$H$994,ZOiS!$B$4:$B$994,A374)))),"")</f>
        <v/>
      </c>
      <c r="H374" s="150" t="str">
        <f>IF(G374&lt;&gt;"",IF(G374="Wn",SUMIFS(ZOiS!$G$4:$G$994,ZOiS!$B$4:$B$994,E374),IF(G374="Wn-Ma",SUMIFS(ZOiS!$G$4:$G$994,ZOiS!$B$4:$B$994,E374)-SUMIFS(ZOiS!$H$4:$H$994,ZOiS!$B$4:$B$994,E374),IF(G374="Ma-Wn",SUMIFS(ZOiS!$H$4:$H$994,ZOiS!$B$4:$B$994,E374)-SUMIFS(ZOiS!$G$4:$G$994,ZOiS!$B$4:$B$994,E374),SUMIFS(ZOiS!$H$4:$H$994,ZOiS!$B$4:$B$994,E374)))),"")</f>
        <v/>
      </c>
      <c r="L374" s="150" t="str">
        <f>IF(K374&lt;&gt;"",IF(K374="Wn",SUMIFS(ZOiS!$E$4:$E$994,ZOiS!$B$4:$B$994,I374),IF(K374="Wn-Ma",SUMIFS(ZOiS!$E$4:$E$994,ZOiS!$B$4:$B$994,I374)-SUMIFS(ZOiS!$F$4:$F$994,ZOiS!$B$4:$B$994,I374),IF(K374="Ma-Wn",SUMIFS(ZOiS!$F$4:$F$994,ZOiS!$B$4:$B$994,I374)-SUMIFS(ZOiS!$E$4:$E$994,ZOiS!$B$4:$B$994,I374),SUMIFS(ZOiS!$F$4:$F$994,ZOiS!$B$4:$B$994,I374)))),"")</f>
        <v/>
      </c>
    </row>
    <row r="375" spans="4:12" x14ac:dyDescent="0.2">
      <c r="D375" s="150" t="str">
        <f>IF(C375&lt;&gt;"",IF(C375="Wn",SUMIFS(ZOiS!$G$4:$G$994,ZOiS!$B$4:$B$994,A375),IF(C375="Wn-Ma",SUMIFS(ZOiS!$G$4:$G$994,ZOiS!$B$4:$B$994,A375)-SUMIFS(ZOiS!$H$4:$H$994,ZOiS!$B$4:$B$994,A375),IF(C375="Ma-Wn",SUMIFS(ZOiS!$H$4:$H$994,ZOiS!$B$4:$B$994,A375)-SUMIFS(ZOiS!$G$4:$G$994,ZOiS!$B$4:$B$994,A375),SUMIFS(ZOiS!$H$4:$H$994,ZOiS!$B$4:$B$994,A375)))),"")</f>
        <v/>
      </c>
      <c r="H375" s="150" t="str">
        <f>IF(G375&lt;&gt;"",IF(G375="Wn",SUMIFS(ZOiS!$G$4:$G$994,ZOiS!$B$4:$B$994,E375),IF(G375="Wn-Ma",SUMIFS(ZOiS!$G$4:$G$994,ZOiS!$B$4:$B$994,E375)-SUMIFS(ZOiS!$H$4:$H$994,ZOiS!$B$4:$B$994,E375),IF(G375="Ma-Wn",SUMIFS(ZOiS!$H$4:$H$994,ZOiS!$B$4:$B$994,E375)-SUMIFS(ZOiS!$G$4:$G$994,ZOiS!$B$4:$B$994,E375),SUMIFS(ZOiS!$H$4:$H$994,ZOiS!$B$4:$B$994,E375)))),"")</f>
        <v/>
      </c>
      <c r="L375" s="150" t="str">
        <f>IF(K375&lt;&gt;"",IF(K375="Wn",SUMIFS(ZOiS!$E$4:$E$994,ZOiS!$B$4:$B$994,I375),IF(K375="Wn-Ma",SUMIFS(ZOiS!$E$4:$E$994,ZOiS!$B$4:$B$994,I375)-SUMIFS(ZOiS!$F$4:$F$994,ZOiS!$B$4:$B$994,I375),IF(K375="Ma-Wn",SUMIFS(ZOiS!$F$4:$F$994,ZOiS!$B$4:$B$994,I375)-SUMIFS(ZOiS!$E$4:$E$994,ZOiS!$B$4:$B$994,I375),SUMIFS(ZOiS!$F$4:$F$994,ZOiS!$B$4:$B$994,I375)))),"")</f>
        <v/>
      </c>
    </row>
    <row r="376" spans="4:12" x14ac:dyDescent="0.2">
      <c r="D376" s="150" t="str">
        <f>IF(C376&lt;&gt;"",IF(C376="Wn",SUMIFS(ZOiS!$G$4:$G$994,ZOiS!$B$4:$B$994,A376),IF(C376="Wn-Ma",SUMIFS(ZOiS!$G$4:$G$994,ZOiS!$B$4:$B$994,A376)-SUMIFS(ZOiS!$H$4:$H$994,ZOiS!$B$4:$B$994,A376),IF(C376="Ma-Wn",SUMIFS(ZOiS!$H$4:$H$994,ZOiS!$B$4:$B$994,A376)-SUMIFS(ZOiS!$G$4:$G$994,ZOiS!$B$4:$B$994,A376),SUMIFS(ZOiS!$H$4:$H$994,ZOiS!$B$4:$B$994,A376)))),"")</f>
        <v/>
      </c>
      <c r="H376" s="150" t="str">
        <f>IF(G376&lt;&gt;"",IF(G376="Wn",SUMIFS(ZOiS!$G$4:$G$994,ZOiS!$B$4:$B$994,E376),IF(G376="Wn-Ma",SUMIFS(ZOiS!$G$4:$G$994,ZOiS!$B$4:$B$994,E376)-SUMIFS(ZOiS!$H$4:$H$994,ZOiS!$B$4:$B$994,E376),IF(G376="Ma-Wn",SUMIFS(ZOiS!$H$4:$H$994,ZOiS!$B$4:$B$994,E376)-SUMIFS(ZOiS!$G$4:$G$994,ZOiS!$B$4:$B$994,E376),SUMIFS(ZOiS!$H$4:$H$994,ZOiS!$B$4:$B$994,E376)))),"")</f>
        <v/>
      </c>
      <c r="L376" s="150" t="str">
        <f>IF(K376&lt;&gt;"",IF(K376="Wn",SUMIFS(ZOiS!$E$4:$E$994,ZOiS!$B$4:$B$994,I376),IF(K376="Wn-Ma",SUMIFS(ZOiS!$E$4:$E$994,ZOiS!$B$4:$B$994,I376)-SUMIFS(ZOiS!$F$4:$F$994,ZOiS!$B$4:$B$994,I376),IF(K376="Ma-Wn",SUMIFS(ZOiS!$F$4:$F$994,ZOiS!$B$4:$B$994,I376)-SUMIFS(ZOiS!$E$4:$E$994,ZOiS!$B$4:$B$994,I376),SUMIFS(ZOiS!$F$4:$F$994,ZOiS!$B$4:$B$994,I376)))),"")</f>
        <v/>
      </c>
    </row>
    <row r="377" spans="4:12" x14ac:dyDescent="0.2">
      <c r="D377" s="150" t="str">
        <f>IF(C377&lt;&gt;"",IF(C377="Wn",SUMIFS(ZOiS!$G$4:$G$994,ZOiS!$B$4:$B$994,A377),IF(C377="Wn-Ma",SUMIFS(ZOiS!$G$4:$G$994,ZOiS!$B$4:$B$994,A377)-SUMIFS(ZOiS!$H$4:$H$994,ZOiS!$B$4:$B$994,A377),IF(C377="Ma-Wn",SUMIFS(ZOiS!$H$4:$H$994,ZOiS!$B$4:$B$994,A377)-SUMIFS(ZOiS!$G$4:$G$994,ZOiS!$B$4:$B$994,A377),SUMIFS(ZOiS!$H$4:$H$994,ZOiS!$B$4:$B$994,A377)))),"")</f>
        <v/>
      </c>
      <c r="H377" s="150" t="str">
        <f>IF(G377&lt;&gt;"",IF(G377="Wn",SUMIFS(ZOiS!$G$4:$G$994,ZOiS!$B$4:$B$994,E377),IF(G377="Wn-Ma",SUMIFS(ZOiS!$G$4:$G$994,ZOiS!$B$4:$B$994,E377)-SUMIFS(ZOiS!$H$4:$H$994,ZOiS!$B$4:$B$994,E377),IF(G377="Ma-Wn",SUMIFS(ZOiS!$H$4:$H$994,ZOiS!$B$4:$B$994,E377)-SUMIFS(ZOiS!$G$4:$G$994,ZOiS!$B$4:$B$994,E377),SUMIFS(ZOiS!$H$4:$H$994,ZOiS!$B$4:$B$994,E377)))),"")</f>
        <v/>
      </c>
      <c r="L377" s="150" t="str">
        <f>IF(K377&lt;&gt;"",IF(K377="Wn",SUMIFS(ZOiS!$E$4:$E$994,ZOiS!$B$4:$B$994,I377),IF(K377="Wn-Ma",SUMIFS(ZOiS!$E$4:$E$994,ZOiS!$B$4:$B$994,I377)-SUMIFS(ZOiS!$F$4:$F$994,ZOiS!$B$4:$B$994,I377),IF(K377="Ma-Wn",SUMIFS(ZOiS!$F$4:$F$994,ZOiS!$B$4:$B$994,I377)-SUMIFS(ZOiS!$E$4:$E$994,ZOiS!$B$4:$B$994,I377),SUMIFS(ZOiS!$F$4:$F$994,ZOiS!$B$4:$B$994,I377)))),"")</f>
        <v/>
      </c>
    </row>
    <row r="378" spans="4:12" x14ac:dyDescent="0.2">
      <c r="D378" s="150" t="str">
        <f>IF(C378&lt;&gt;"",IF(C378="Wn",SUMIFS(ZOiS!$G$4:$G$994,ZOiS!$B$4:$B$994,A378),IF(C378="Wn-Ma",SUMIFS(ZOiS!$G$4:$G$994,ZOiS!$B$4:$B$994,A378)-SUMIFS(ZOiS!$H$4:$H$994,ZOiS!$B$4:$B$994,A378),IF(C378="Ma-Wn",SUMIFS(ZOiS!$H$4:$H$994,ZOiS!$B$4:$B$994,A378)-SUMIFS(ZOiS!$G$4:$G$994,ZOiS!$B$4:$B$994,A378),SUMIFS(ZOiS!$H$4:$H$994,ZOiS!$B$4:$B$994,A378)))),"")</f>
        <v/>
      </c>
      <c r="H378" s="150" t="str">
        <f>IF(G378&lt;&gt;"",IF(G378="Wn",SUMIFS(ZOiS!$G$4:$G$994,ZOiS!$B$4:$B$994,E378),IF(G378="Wn-Ma",SUMIFS(ZOiS!$G$4:$G$994,ZOiS!$B$4:$B$994,E378)-SUMIFS(ZOiS!$H$4:$H$994,ZOiS!$B$4:$B$994,E378),IF(G378="Ma-Wn",SUMIFS(ZOiS!$H$4:$H$994,ZOiS!$B$4:$B$994,E378)-SUMIFS(ZOiS!$G$4:$G$994,ZOiS!$B$4:$B$994,E378),SUMIFS(ZOiS!$H$4:$H$994,ZOiS!$B$4:$B$994,E378)))),"")</f>
        <v/>
      </c>
      <c r="L378" s="150" t="str">
        <f>IF(K378&lt;&gt;"",IF(K378="Wn",SUMIFS(ZOiS!$E$4:$E$994,ZOiS!$B$4:$B$994,I378),IF(K378="Wn-Ma",SUMIFS(ZOiS!$E$4:$E$994,ZOiS!$B$4:$B$994,I378)-SUMIFS(ZOiS!$F$4:$F$994,ZOiS!$B$4:$B$994,I378),IF(K378="Ma-Wn",SUMIFS(ZOiS!$F$4:$F$994,ZOiS!$B$4:$B$994,I378)-SUMIFS(ZOiS!$E$4:$E$994,ZOiS!$B$4:$B$994,I378),SUMIFS(ZOiS!$F$4:$F$994,ZOiS!$B$4:$B$994,I378)))),"")</f>
        <v/>
      </c>
    </row>
    <row r="379" spans="4:12" x14ac:dyDescent="0.2">
      <c r="D379" s="150" t="str">
        <f>IF(C379&lt;&gt;"",IF(C379="Wn",SUMIFS(ZOiS!$G$4:$G$994,ZOiS!$B$4:$B$994,A379),IF(C379="Wn-Ma",SUMIFS(ZOiS!$G$4:$G$994,ZOiS!$B$4:$B$994,A379)-SUMIFS(ZOiS!$H$4:$H$994,ZOiS!$B$4:$B$994,A379),IF(C379="Ma-Wn",SUMIFS(ZOiS!$H$4:$H$994,ZOiS!$B$4:$B$994,A379)-SUMIFS(ZOiS!$G$4:$G$994,ZOiS!$B$4:$B$994,A379),SUMIFS(ZOiS!$H$4:$H$994,ZOiS!$B$4:$B$994,A379)))),"")</f>
        <v/>
      </c>
      <c r="H379" s="150" t="str">
        <f>IF(G379&lt;&gt;"",IF(G379="Wn",SUMIFS(ZOiS!$G$4:$G$994,ZOiS!$B$4:$B$994,E379),IF(G379="Wn-Ma",SUMIFS(ZOiS!$G$4:$G$994,ZOiS!$B$4:$B$994,E379)-SUMIFS(ZOiS!$H$4:$H$994,ZOiS!$B$4:$B$994,E379),IF(G379="Ma-Wn",SUMIFS(ZOiS!$H$4:$H$994,ZOiS!$B$4:$B$994,E379)-SUMIFS(ZOiS!$G$4:$G$994,ZOiS!$B$4:$B$994,E379),SUMIFS(ZOiS!$H$4:$H$994,ZOiS!$B$4:$B$994,E379)))),"")</f>
        <v/>
      </c>
      <c r="L379" s="150" t="str">
        <f>IF(K379&lt;&gt;"",IF(K379="Wn",SUMIFS(ZOiS!$E$4:$E$994,ZOiS!$B$4:$B$994,I379),IF(K379="Wn-Ma",SUMIFS(ZOiS!$E$4:$E$994,ZOiS!$B$4:$B$994,I379)-SUMIFS(ZOiS!$F$4:$F$994,ZOiS!$B$4:$B$994,I379),IF(K379="Ma-Wn",SUMIFS(ZOiS!$F$4:$F$994,ZOiS!$B$4:$B$994,I379)-SUMIFS(ZOiS!$E$4:$E$994,ZOiS!$B$4:$B$994,I379),SUMIFS(ZOiS!$F$4:$F$994,ZOiS!$B$4:$B$994,I379)))),"")</f>
        <v/>
      </c>
    </row>
    <row r="380" spans="4:12" x14ac:dyDescent="0.2">
      <c r="D380" s="150" t="str">
        <f>IF(C380&lt;&gt;"",IF(C380="Wn",SUMIFS(ZOiS!$G$4:$G$994,ZOiS!$B$4:$B$994,A380),IF(C380="Wn-Ma",SUMIFS(ZOiS!$G$4:$G$994,ZOiS!$B$4:$B$994,A380)-SUMIFS(ZOiS!$H$4:$H$994,ZOiS!$B$4:$B$994,A380),IF(C380="Ma-Wn",SUMIFS(ZOiS!$H$4:$H$994,ZOiS!$B$4:$B$994,A380)-SUMIFS(ZOiS!$G$4:$G$994,ZOiS!$B$4:$B$994,A380),SUMIFS(ZOiS!$H$4:$H$994,ZOiS!$B$4:$B$994,A380)))),"")</f>
        <v/>
      </c>
      <c r="H380" s="150" t="str">
        <f>IF(G380&lt;&gt;"",IF(G380="Wn",SUMIFS(ZOiS!$G$4:$G$994,ZOiS!$B$4:$B$994,E380),IF(G380="Wn-Ma",SUMIFS(ZOiS!$G$4:$G$994,ZOiS!$B$4:$B$994,E380)-SUMIFS(ZOiS!$H$4:$H$994,ZOiS!$B$4:$B$994,E380),IF(G380="Ma-Wn",SUMIFS(ZOiS!$H$4:$H$994,ZOiS!$B$4:$B$994,E380)-SUMIFS(ZOiS!$G$4:$G$994,ZOiS!$B$4:$B$994,E380),SUMIFS(ZOiS!$H$4:$H$994,ZOiS!$B$4:$B$994,E380)))),"")</f>
        <v/>
      </c>
      <c r="L380" s="150" t="str">
        <f>IF(K380&lt;&gt;"",IF(K380="Wn",SUMIFS(ZOiS!$E$4:$E$994,ZOiS!$B$4:$B$994,I380),IF(K380="Wn-Ma",SUMIFS(ZOiS!$E$4:$E$994,ZOiS!$B$4:$B$994,I380)-SUMIFS(ZOiS!$F$4:$F$994,ZOiS!$B$4:$B$994,I380),IF(K380="Ma-Wn",SUMIFS(ZOiS!$F$4:$F$994,ZOiS!$B$4:$B$994,I380)-SUMIFS(ZOiS!$E$4:$E$994,ZOiS!$B$4:$B$994,I380),SUMIFS(ZOiS!$F$4:$F$994,ZOiS!$B$4:$B$994,I380)))),"")</f>
        <v/>
      </c>
    </row>
    <row r="381" spans="4:12" x14ac:dyDescent="0.2">
      <c r="D381" s="150" t="str">
        <f>IF(C381&lt;&gt;"",IF(C381="Wn",SUMIFS(ZOiS!$G$4:$G$994,ZOiS!$B$4:$B$994,A381),IF(C381="Wn-Ma",SUMIFS(ZOiS!$G$4:$G$994,ZOiS!$B$4:$B$994,A381)-SUMIFS(ZOiS!$H$4:$H$994,ZOiS!$B$4:$B$994,A381),IF(C381="Ma-Wn",SUMIFS(ZOiS!$H$4:$H$994,ZOiS!$B$4:$B$994,A381)-SUMIFS(ZOiS!$G$4:$G$994,ZOiS!$B$4:$B$994,A381),SUMIFS(ZOiS!$H$4:$H$994,ZOiS!$B$4:$B$994,A381)))),"")</f>
        <v/>
      </c>
      <c r="H381" s="150" t="str">
        <f>IF(G381&lt;&gt;"",IF(G381="Wn",SUMIFS(ZOiS!$G$4:$G$994,ZOiS!$B$4:$B$994,E381),IF(G381="Wn-Ma",SUMIFS(ZOiS!$G$4:$G$994,ZOiS!$B$4:$B$994,E381)-SUMIFS(ZOiS!$H$4:$H$994,ZOiS!$B$4:$B$994,E381),IF(G381="Ma-Wn",SUMIFS(ZOiS!$H$4:$H$994,ZOiS!$B$4:$B$994,E381)-SUMIFS(ZOiS!$G$4:$G$994,ZOiS!$B$4:$B$994,E381),SUMIFS(ZOiS!$H$4:$H$994,ZOiS!$B$4:$B$994,E381)))),"")</f>
        <v/>
      </c>
      <c r="L381" s="150" t="str">
        <f>IF(K381&lt;&gt;"",IF(K381="Wn",SUMIFS(ZOiS!$E$4:$E$994,ZOiS!$B$4:$B$994,I381),IF(K381="Wn-Ma",SUMIFS(ZOiS!$E$4:$E$994,ZOiS!$B$4:$B$994,I381)-SUMIFS(ZOiS!$F$4:$F$994,ZOiS!$B$4:$B$994,I381),IF(K381="Ma-Wn",SUMIFS(ZOiS!$F$4:$F$994,ZOiS!$B$4:$B$994,I381)-SUMIFS(ZOiS!$E$4:$E$994,ZOiS!$B$4:$B$994,I381),SUMIFS(ZOiS!$F$4:$F$994,ZOiS!$B$4:$B$994,I381)))),"")</f>
        <v/>
      </c>
    </row>
    <row r="382" spans="4:12" x14ac:dyDescent="0.2">
      <c r="D382" s="150" t="str">
        <f>IF(C382&lt;&gt;"",IF(C382="Wn",SUMIFS(ZOiS!$G$4:$G$994,ZOiS!$B$4:$B$994,A382),IF(C382="Wn-Ma",SUMIFS(ZOiS!$G$4:$G$994,ZOiS!$B$4:$B$994,A382)-SUMIFS(ZOiS!$H$4:$H$994,ZOiS!$B$4:$B$994,A382),IF(C382="Ma-Wn",SUMIFS(ZOiS!$H$4:$H$994,ZOiS!$B$4:$B$994,A382)-SUMIFS(ZOiS!$G$4:$G$994,ZOiS!$B$4:$B$994,A382),SUMIFS(ZOiS!$H$4:$H$994,ZOiS!$B$4:$B$994,A382)))),"")</f>
        <v/>
      </c>
      <c r="H382" s="150" t="str">
        <f>IF(G382&lt;&gt;"",IF(G382="Wn",SUMIFS(ZOiS!$G$4:$G$994,ZOiS!$B$4:$B$994,E382),IF(G382="Wn-Ma",SUMIFS(ZOiS!$G$4:$G$994,ZOiS!$B$4:$B$994,E382)-SUMIFS(ZOiS!$H$4:$H$994,ZOiS!$B$4:$B$994,E382),IF(G382="Ma-Wn",SUMIFS(ZOiS!$H$4:$H$994,ZOiS!$B$4:$B$994,E382)-SUMIFS(ZOiS!$G$4:$G$994,ZOiS!$B$4:$B$994,E382),SUMIFS(ZOiS!$H$4:$H$994,ZOiS!$B$4:$B$994,E382)))),"")</f>
        <v/>
      </c>
      <c r="L382" s="150" t="str">
        <f>IF(K382&lt;&gt;"",IF(K382="Wn",SUMIFS(ZOiS!$E$4:$E$994,ZOiS!$B$4:$B$994,I382),IF(K382="Wn-Ma",SUMIFS(ZOiS!$E$4:$E$994,ZOiS!$B$4:$B$994,I382)-SUMIFS(ZOiS!$F$4:$F$994,ZOiS!$B$4:$B$994,I382),IF(K382="Ma-Wn",SUMIFS(ZOiS!$F$4:$F$994,ZOiS!$B$4:$B$994,I382)-SUMIFS(ZOiS!$E$4:$E$994,ZOiS!$B$4:$B$994,I382),SUMIFS(ZOiS!$F$4:$F$994,ZOiS!$B$4:$B$994,I382)))),"")</f>
        <v/>
      </c>
    </row>
    <row r="383" spans="4:12" x14ac:dyDescent="0.2">
      <c r="D383" s="150" t="str">
        <f>IF(C383&lt;&gt;"",IF(C383="Wn",SUMIFS(ZOiS!$G$4:$G$994,ZOiS!$B$4:$B$994,A383),IF(C383="Wn-Ma",SUMIFS(ZOiS!$G$4:$G$994,ZOiS!$B$4:$B$994,A383)-SUMIFS(ZOiS!$H$4:$H$994,ZOiS!$B$4:$B$994,A383),IF(C383="Ma-Wn",SUMIFS(ZOiS!$H$4:$H$994,ZOiS!$B$4:$B$994,A383)-SUMIFS(ZOiS!$G$4:$G$994,ZOiS!$B$4:$B$994,A383),SUMIFS(ZOiS!$H$4:$H$994,ZOiS!$B$4:$B$994,A383)))),"")</f>
        <v/>
      </c>
      <c r="H383" s="150" t="str">
        <f>IF(G383&lt;&gt;"",IF(G383="Wn",SUMIFS(ZOiS!$G$4:$G$994,ZOiS!$B$4:$B$994,E383),IF(G383="Wn-Ma",SUMIFS(ZOiS!$G$4:$G$994,ZOiS!$B$4:$B$994,E383)-SUMIFS(ZOiS!$H$4:$H$994,ZOiS!$B$4:$B$994,E383),IF(G383="Ma-Wn",SUMIFS(ZOiS!$H$4:$H$994,ZOiS!$B$4:$B$994,E383)-SUMIFS(ZOiS!$G$4:$G$994,ZOiS!$B$4:$B$994,E383),SUMIFS(ZOiS!$H$4:$H$994,ZOiS!$B$4:$B$994,E383)))),"")</f>
        <v/>
      </c>
      <c r="L383" s="150" t="str">
        <f>IF(K383&lt;&gt;"",IF(K383="Wn",SUMIFS(ZOiS!$E$4:$E$994,ZOiS!$B$4:$B$994,I383),IF(K383="Wn-Ma",SUMIFS(ZOiS!$E$4:$E$994,ZOiS!$B$4:$B$994,I383)-SUMIFS(ZOiS!$F$4:$F$994,ZOiS!$B$4:$B$994,I383),IF(K383="Ma-Wn",SUMIFS(ZOiS!$F$4:$F$994,ZOiS!$B$4:$B$994,I383)-SUMIFS(ZOiS!$E$4:$E$994,ZOiS!$B$4:$B$994,I383),SUMIFS(ZOiS!$F$4:$F$994,ZOiS!$B$4:$B$994,I383)))),"")</f>
        <v/>
      </c>
    </row>
    <row r="384" spans="4:12" x14ac:dyDescent="0.2">
      <c r="D384" s="150" t="str">
        <f>IF(C384&lt;&gt;"",IF(C384="Wn",SUMIFS(ZOiS!$G$4:$G$994,ZOiS!$B$4:$B$994,A384),IF(C384="Wn-Ma",SUMIFS(ZOiS!$G$4:$G$994,ZOiS!$B$4:$B$994,A384)-SUMIFS(ZOiS!$H$4:$H$994,ZOiS!$B$4:$B$994,A384),IF(C384="Ma-Wn",SUMIFS(ZOiS!$H$4:$H$994,ZOiS!$B$4:$B$994,A384)-SUMIFS(ZOiS!$G$4:$G$994,ZOiS!$B$4:$B$994,A384),SUMIFS(ZOiS!$H$4:$H$994,ZOiS!$B$4:$B$994,A384)))),"")</f>
        <v/>
      </c>
      <c r="H384" s="150" t="str">
        <f>IF(G384&lt;&gt;"",IF(G384="Wn",SUMIFS(ZOiS!$G$4:$G$994,ZOiS!$B$4:$B$994,E384),IF(G384="Wn-Ma",SUMIFS(ZOiS!$G$4:$G$994,ZOiS!$B$4:$B$994,E384)-SUMIFS(ZOiS!$H$4:$H$994,ZOiS!$B$4:$B$994,E384),IF(G384="Ma-Wn",SUMIFS(ZOiS!$H$4:$H$994,ZOiS!$B$4:$B$994,E384)-SUMIFS(ZOiS!$G$4:$G$994,ZOiS!$B$4:$B$994,E384),SUMIFS(ZOiS!$H$4:$H$994,ZOiS!$B$4:$B$994,E384)))),"")</f>
        <v/>
      </c>
      <c r="L384" s="150" t="str">
        <f>IF(K384&lt;&gt;"",IF(K384="Wn",SUMIFS(ZOiS!$E$4:$E$994,ZOiS!$B$4:$B$994,I384),IF(K384="Wn-Ma",SUMIFS(ZOiS!$E$4:$E$994,ZOiS!$B$4:$B$994,I384)-SUMIFS(ZOiS!$F$4:$F$994,ZOiS!$B$4:$B$994,I384),IF(K384="Ma-Wn",SUMIFS(ZOiS!$F$4:$F$994,ZOiS!$B$4:$B$994,I384)-SUMIFS(ZOiS!$E$4:$E$994,ZOiS!$B$4:$B$994,I384),SUMIFS(ZOiS!$F$4:$F$994,ZOiS!$B$4:$B$994,I384)))),"")</f>
        <v/>
      </c>
    </row>
    <row r="385" spans="4:12" x14ac:dyDescent="0.2">
      <c r="D385" s="150" t="str">
        <f>IF(C385&lt;&gt;"",IF(C385="Wn",SUMIFS(ZOiS!$G$4:$G$994,ZOiS!$B$4:$B$994,A385),IF(C385="Wn-Ma",SUMIFS(ZOiS!$G$4:$G$994,ZOiS!$B$4:$B$994,A385)-SUMIFS(ZOiS!$H$4:$H$994,ZOiS!$B$4:$B$994,A385),IF(C385="Ma-Wn",SUMIFS(ZOiS!$H$4:$H$994,ZOiS!$B$4:$B$994,A385)-SUMIFS(ZOiS!$G$4:$G$994,ZOiS!$B$4:$B$994,A385),SUMIFS(ZOiS!$H$4:$H$994,ZOiS!$B$4:$B$994,A385)))),"")</f>
        <v/>
      </c>
      <c r="H385" s="150" t="str">
        <f>IF(G385&lt;&gt;"",IF(G385="Wn",SUMIFS(ZOiS!$G$4:$G$994,ZOiS!$B$4:$B$994,E385),IF(G385="Wn-Ma",SUMIFS(ZOiS!$G$4:$G$994,ZOiS!$B$4:$B$994,E385)-SUMIFS(ZOiS!$H$4:$H$994,ZOiS!$B$4:$B$994,E385),IF(G385="Ma-Wn",SUMIFS(ZOiS!$H$4:$H$994,ZOiS!$B$4:$B$994,E385)-SUMIFS(ZOiS!$G$4:$G$994,ZOiS!$B$4:$B$994,E385),SUMIFS(ZOiS!$H$4:$H$994,ZOiS!$B$4:$B$994,E385)))),"")</f>
        <v/>
      </c>
      <c r="L385" s="150" t="str">
        <f>IF(K385&lt;&gt;"",IF(K385="Wn",SUMIFS(ZOiS!$E$4:$E$994,ZOiS!$B$4:$B$994,I385),IF(K385="Wn-Ma",SUMIFS(ZOiS!$E$4:$E$994,ZOiS!$B$4:$B$994,I385)-SUMIFS(ZOiS!$F$4:$F$994,ZOiS!$B$4:$B$994,I385),IF(K385="Ma-Wn",SUMIFS(ZOiS!$F$4:$F$994,ZOiS!$B$4:$B$994,I385)-SUMIFS(ZOiS!$E$4:$E$994,ZOiS!$B$4:$B$994,I385),SUMIFS(ZOiS!$F$4:$F$994,ZOiS!$B$4:$B$994,I385)))),"")</f>
        <v/>
      </c>
    </row>
    <row r="386" spans="4:12" x14ac:dyDescent="0.2">
      <c r="D386" s="150" t="str">
        <f>IF(C386&lt;&gt;"",IF(C386="Wn",SUMIFS(ZOiS!$G$4:$G$994,ZOiS!$B$4:$B$994,A386),IF(C386="Wn-Ma",SUMIFS(ZOiS!$G$4:$G$994,ZOiS!$B$4:$B$994,A386)-SUMIFS(ZOiS!$H$4:$H$994,ZOiS!$B$4:$B$994,A386),IF(C386="Ma-Wn",SUMIFS(ZOiS!$H$4:$H$994,ZOiS!$B$4:$B$994,A386)-SUMIFS(ZOiS!$G$4:$G$994,ZOiS!$B$4:$B$994,A386),SUMIFS(ZOiS!$H$4:$H$994,ZOiS!$B$4:$B$994,A386)))),"")</f>
        <v/>
      </c>
      <c r="H386" s="150" t="str">
        <f>IF(G386&lt;&gt;"",IF(G386="Wn",SUMIFS(ZOiS!$G$4:$G$994,ZOiS!$B$4:$B$994,E386),IF(G386="Wn-Ma",SUMIFS(ZOiS!$G$4:$G$994,ZOiS!$B$4:$B$994,E386)-SUMIFS(ZOiS!$H$4:$H$994,ZOiS!$B$4:$B$994,E386),IF(G386="Ma-Wn",SUMIFS(ZOiS!$H$4:$H$994,ZOiS!$B$4:$B$994,E386)-SUMIFS(ZOiS!$G$4:$G$994,ZOiS!$B$4:$B$994,E386),SUMIFS(ZOiS!$H$4:$H$994,ZOiS!$B$4:$B$994,E386)))),"")</f>
        <v/>
      </c>
      <c r="L386" s="150" t="str">
        <f>IF(K386&lt;&gt;"",IF(K386="Wn",SUMIFS(ZOiS!$E$4:$E$994,ZOiS!$B$4:$B$994,I386),IF(K386="Wn-Ma",SUMIFS(ZOiS!$E$4:$E$994,ZOiS!$B$4:$B$994,I386)-SUMIFS(ZOiS!$F$4:$F$994,ZOiS!$B$4:$B$994,I386),IF(K386="Ma-Wn",SUMIFS(ZOiS!$F$4:$F$994,ZOiS!$B$4:$B$994,I386)-SUMIFS(ZOiS!$E$4:$E$994,ZOiS!$B$4:$B$994,I386),SUMIFS(ZOiS!$F$4:$F$994,ZOiS!$B$4:$B$994,I386)))),"")</f>
        <v/>
      </c>
    </row>
    <row r="387" spans="4:12" x14ac:dyDescent="0.2">
      <c r="D387" s="150" t="str">
        <f>IF(C387&lt;&gt;"",IF(C387="Wn",SUMIFS(ZOiS!$G$4:$G$994,ZOiS!$B$4:$B$994,A387),IF(C387="Wn-Ma",SUMIFS(ZOiS!$G$4:$G$994,ZOiS!$B$4:$B$994,A387)-SUMIFS(ZOiS!$H$4:$H$994,ZOiS!$B$4:$B$994,A387),IF(C387="Ma-Wn",SUMIFS(ZOiS!$H$4:$H$994,ZOiS!$B$4:$B$994,A387)-SUMIFS(ZOiS!$G$4:$G$994,ZOiS!$B$4:$B$994,A387),SUMIFS(ZOiS!$H$4:$H$994,ZOiS!$B$4:$B$994,A387)))),"")</f>
        <v/>
      </c>
      <c r="H387" s="150" t="str">
        <f>IF(G387&lt;&gt;"",IF(G387="Wn",SUMIFS(ZOiS!$G$4:$G$994,ZOiS!$B$4:$B$994,E387),IF(G387="Wn-Ma",SUMIFS(ZOiS!$G$4:$G$994,ZOiS!$B$4:$B$994,E387)-SUMIFS(ZOiS!$H$4:$H$994,ZOiS!$B$4:$B$994,E387),IF(G387="Ma-Wn",SUMIFS(ZOiS!$H$4:$H$994,ZOiS!$B$4:$B$994,E387)-SUMIFS(ZOiS!$G$4:$G$994,ZOiS!$B$4:$B$994,E387),SUMIFS(ZOiS!$H$4:$H$994,ZOiS!$B$4:$B$994,E387)))),"")</f>
        <v/>
      </c>
      <c r="L387" s="150" t="str">
        <f>IF(K387&lt;&gt;"",IF(K387="Wn",SUMIFS(ZOiS!$E$4:$E$994,ZOiS!$B$4:$B$994,I387),IF(K387="Wn-Ma",SUMIFS(ZOiS!$E$4:$E$994,ZOiS!$B$4:$B$994,I387)-SUMIFS(ZOiS!$F$4:$F$994,ZOiS!$B$4:$B$994,I387),IF(K387="Ma-Wn",SUMIFS(ZOiS!$F$4:$F$994,ZOiS!$B$4:$B$994,I387)-SUMIFS(ZOiS!$E$4:$E$994,ZOiS!$B$4:$B$994,I387),SUMIFS(ZOiS!$F$4:$F$994,ZOiS!$B$4:$B$994,I387)))),"")</f>
        <v/>
      </c>
    </row>
    <row r="388" spans="4:12" x14ac:dyDescent="0.2">
      <c r="D388" s="150" t="str">
        <f>IF(C388&lt;&gt;"",IF(C388="Wn",SUMIFS(ZOiS!$G$4:$G$994,ZOiS!$B$4:$B$994,A388),IF(C388="Wn-Ma",SUMIFS(ZOiS!$G$4:$G$994,ZOiS!$B$4:$B$994,A388)-SUMIFS(ZOiS!$H$4:$H$994,ZOiS!$B$4:$B$994,A388),IF(C388="Ma-Wn",SUMIFS(ZOiS!$H$4:$H$994,ZOiS!$B$4:$B$994,A388)-SUMIFS(ZOiS!$G$4:$G$994,ZOiS!$B$4:$B$994,A388),SUMIFS(ZOiS!$H$4:$H$994,ZOiS!$B$4:$B$994,A388)))),"")</f>
        <v/>
      </c>
      <c r="H388" s="150" t="str">
        <f>IF(G388&lt;&gt;"",IF(G388="Wn",SUMIFS(ZOiS!$G$4:$G$994,ZOiS!$B$4:$B$994,E388),IF(G388="Wn-Ma",SUMIFS(ZOiS!$G$4:$G$994,ZOiS!$B$4:$B$994,E388)-SUMIFS(ZOiS!$H$4:$H$994,ZOiS!$B$4:$B$994,E388),IF(G388="Ma-Wn",SUMIFS(ZOiS!$H$4:$H$994,ZOiS!$B$4:$B$994,E388)-SUMIFS(ZOiS!$G$4:$G$994,ZOiS!$B$4:$B$994,E388),SUMIFS(ZOiS!$H$4:$H$994,ZOiS!$B$4:$B$994,E388)))),"")</f>
        <v/>
      </c>
      <c r="L388" s="150" t="str">
        <f>IF(K388&lt;&gt;"",IF(K388="Wn",SUMIFS(ZOiS!$E$4:$E$994,ZOiS!$B$4:$B$994,I388),IF(K388="Wn-Ma",SUMIFS(ZOiS!$E$4:$E$994,ZOiS!$B$4:$B$994,I388)-SUMIFS(ZOiS!$F$4:$F$994,ZOiS!$B$4:$B$994,I388),IF(K388="Ma-Wn",SUMIFS(ZOiS!$F$4:$F$994,ZOiS!$B$4:$B$994,I388)-SUMIFS(ZOiS!$E$4:$E$994,ZOiS!$B$4:$B$994,I388),SUMIFS(ZOiS!$F$4:$F$994,ZOiS!$B$4:$B$994,I388)))),"")</f>
        <v/>
      </c>
    </row>
    <row r="389" spans="4:12" x14ac:dyDescent="0.2">
      <c r="D389" s="150" t="str">
        <f>IF(C389&lt;&gt;"",IF(C389="Wn",SUMIFS(ZOiS!$G$4:$G$994,ZOiS!$B$4:$B$994,A389),IF(C389="Wn-Ma",SUMIFS(ZOiS!$G$4:$G$994,ZOiS!$B$4:$B$994,A389)-SUMIFS(ZOiS!$H$4:$H$994,ZOiS!$B$4:$B$994,A389),IF(C389="Ma-Wn",SUMIFS(ZOiS!$H$4:$H$994,ZOiS!$B$4:$B$994,A389)-SUMIFS(ZOiS!$G$4:$G$994,ZOiS!$B$4:$B$994,A389),SUMIFS(ZOiS!$H$4:$H$994,ZOiS!$B$4:$B$994,A389)))),"")</f>
        <v/>
      </c>
      <c r="H389" s="150" t="str">
        <f>IF(G389&lt;&gt;"",IF(G389="Wn",SUMIFS(ZOiS!$G$4:$G$994,ZOiS!$B$4:$B$994,E389),IF(G389="Wn-Ma",SUMIFS(ZOiS!$G$4:$G$994,ZOiS!$B$4:$B$994,E389)-SUMIFS(ZOiS!$H$4:$H$994,ZOiS!$B$4:$B$994,E389),IF(G389="Ma-Wn",SUMIFS(ZOiS!$H$4:$H$994,ZOiS!$B$4:$B$994,E389)-SUMIFS(ZOiS!$G$4:$G$994,ZOiS!$B$4:$B$994,E389),SUMIFS(ZOiS!$H$4:$H$994,ZOiS!$B$4:$B$994,E389)))),"")</f>
        <v/>
      </c>
      <c r="L389" s="150" t="str">
        <f>IF(K389&lt;&gt;"",IF(K389="Wn",SUMIFS(ZOiS!$E$4:$E$994,ZOiS!$B$4:$B$994,I389),IF(K389="Wn-Ma",SUMIFS(ZOiS!$E$4:$E$994,ZOiS!$B$4:$B$994,I389)-SUMIFS(ZOiS!$F$4:$F$994,ZOiS!$B$4:$B$994,I389),IF(K389="Ma-Wn",SUMIFS(ZOiS!$F$4:$F$994,ZOiS!$B$4:$B$994,I389)-SUMIFS(ZOiS!$E$4:$E$994,ZOiS!$B$4:$B$994,I389),SUMIFS(ZOiS!$F$4:$F$994,ZOiS!$B$4:$B$994,I389)))),"")</f>
        <v/>
      </c>
    </row>
    <row r="390" spans="4:12" x14ac:dyDescent="0.2">
      <c r="D390" s="150" t="str">
        <f>IF(C390&lt;&gt;"",IF(C390="Wn",SUMIFS(ZOiS!$G$4:$G$994,ZOiS!$B$4:$B$994,A390),IF(C390="Wn-Ma",SUMIFS(ZOiS!$G$4:$G$994,ZOiS!$B$4:$B$994,A390)-SUMIFS(ZOiS!$H$4:$H$994,ZOiS!$B$4:$B$994,A390),IF(C390="Ma-Wn",SUMIFS(ZOiS!$H$4:$H$994,ZOiS!$B$4:$B$994,A390)-SUMIFS(ZOiS!$G$4:$G$994,ZOiS!$B$4:$B$994,A390),SUMIFS(ZOiS!$H$4:$H$994,ZOiS!$B$4:$B$994,A390)))),"")</f>
        <v/>
      </c>
      <c r="H390" s="150" t="str">
        <f>IF(G390&lt;&gt;"",IF(G390="Wn",SUMIFS(ZOiS!$G$4:$G$994,ZOiS!$B$4:$B$994,E390),IF(G390="Wn-Ma",SUMIFS(ZOiS!$G$4:$G$994,ZOiS!$B$4:$B$994,E390)-SUMIFS(ZOiS!$H$4:$H$994,ZOiS!$B$4:$B$994,E390),IF(G390="Ma-Wn",SUMIFS(ZOiS!$H$4:$H$994,ZOiS!$B$4:$B$994,E390)-SUMIFS(ZOiS!$G$4:$G$994,ZOiS!$B$4:$B$994,E390),SUMIFS(ZOiS!$H$4:$H$994,ZOiS!$B$4:$B$994,E390)))),"")</f>
        <v/>
      </c>
      <c r="L390" s="150" t="str">
        <f>IF(K390&lt;&gt;"",IF(K390="Wn",SUMIFS(ZOiS!$E$4:$E$994,ZOiS!$B$4:$B$994,I390),IF(K390="Wn-Ma",SUMIFS(ZOiS!$E$4:$E$994,ZOiS!$B$4:$B$994,I390)-SUMIFS(ZOiS!$F$4:$F$994,ZOiS!$B$4:$B$994,I390),IF(K390="Ma-Wn",SUMIFS(ZOiS!$F$4:$F$994,ZOiS!$B$4:$B$994,I390)-SUMIFS(ZOiS!$E$4:$E$994,ZOiS!$B$4:$B$994,I390),SUMIFS(ZOiS!$F$4:$F$994,ZOiS!$B$4:$B$994,I390)))),"")</f>
        <v/>
      </c>
    </row>
    <row r="391" spans="4:12" x14ac:dyDescent="0.2">
      <c r="D391" s="150" t="str">
        <f>IF(C391&lt;&gt;"",IF(C391="Wn",SUMIFS(ZOiS!$G$4:$G$994,ZOiS!$B$4:$B$994,A391),IF(C391="Wn-Ma",SUMIFS(ZOiS!$G$4:$G$994,ZOiS!$B$4:$B$994,A391)-SUMIFS(ZOiS!$H$4:$H$994,ZOiS!$B$4:$B$994,A391),IF(C391="Ma-Wn",SUMIFS(ZOiS!$H$4:$H$994,ZOiS!$B$4:$B$994,A391)-SUMIFS(ZOiS!$G$4:$G$994,ZOiS!$B$4:$B$994,A391),SUMIFS(ZOiS!$H$4:$H$994,ZOiS!$B$4:$B$994,A391)))),"")</f>
        <v/>
      </c>
      <c r="H391" s="150" t="str">
        <f>IF(G391&lt;&gt;"",IF(G391="Wn",SUMIFS(ZOiS!$G$4:$G$994,ZOiS!$B$4:$B$994,E391),IF(G391="Wn-Ma",SUMIFS(ZOiS!$G$4:$G$994,ZOiS!$B$4:$B$994,E391)-SUMIFS(ZOiS!$H$4:$H$994,ZOiS!$B$4:$B$994,E391),IF(G391="Ma-Wn",SUMIFS(ZOiS!$H$4:$H$994,ZOiS!$B$4:$B$994,E391)-SUMIFS(ZOiS!$G$4:$G$994,ZOiS!$B$4:$B$994,E391),SUMIFS(ZOiS!$H$4:$H$994,ZOiS!$B$4:$B$994,E391)))),"")</f>
        <v/>
      </c>
      <c r="L391" s="150" t="str">
        <f>IF(K391&lt;&gt;"",IF(K391="Wn",SUMIFS(ZOiS!$E$4:$E$994,ZOiS!$B$4:$B$994,I391),IF(K391="Wn-Ma",SUMIFS(ZOiS!$E$4:$E$994,ZOiS!$B$4:$B$994,I391)-SUMIFS(ZOiS!$F$4:$F$994,ZOiS!$B$4:$B$994,I391),IF(K391="Ma-Wn",SUMIFS(ZOiS!$F$4:$F$994,ZOiS!$B$4:$B$994,I391)-SUMIFS(ZOiS!$E$4:$E$994,ZOiS!$B$4:$B$994,I391),SUMIFS(ZOiS!$F$4:$F$994,ZOiS!$B$4:$B$994,I391)))),"")</f>
        <v/>
      </c>
    </row>
    <row r="392" spans="4:12" x14ac:dyDescent="0.2">
      <c r="D392" s="150" t="str">
        <f>IF(C392&lt;&gt;"",IF(C392="Wn",SUMIFS(ZOiS!$G$4:$G$994,ZOiS!$B$4:$B$994,A392),IF(C392="Wn-Ma",SUMIFS(ZOiS!$G$4:$G$994,ZOiS!$B$4:$B$994,A392)-SUMIFS(ZOiS!$H$4:$H$994,ZOiS!$B$4:$B$994,A392),IF(C392="Ma-Wn",SUMIFS(ZOiS!$H$4:$H$994,ZOiS!$B$4:$B$994,A392)-SUMIFS(ZOiS!$G$4:$G$994,ZOiS!$B$4:$B$994,A392),SUMIFS(ZOiS!$H$4:$H$994,ZOiS!$B$4:$B$994,A392)))),"")</f>
        <v/>
      </c>
      <c r="H392" s="150" t="str">
        <f>IF(G392&lt;&gt;"",IF(G392="Wn",SUMIFS(ZOiS!$G$4:$G$994,ZOiS!$B$4:$B$994,E392),IF(G392="Wn-Ma",SUMIFS(ZOiS!$G$4:$G$994,ZOiS!$B$4:$B$994,E392)-SUMIFS(ZOiS!$H$4:$H$994,ZOiS!$B$4:$B$994,E392),IF(G392="Ma-Wn",SUMIFS(ZOiS!$H$4:$H$994,ZOiS!$B$4:$B$994,E392)-SUMIFS(ZOiS!$G$4:$G$994,ZOiS!$B$4:$B$994,E392),SUMIFS(ZOiS!$H$4:$H$994,ZOiS!$B$4:$B$994,E392)))),"")</f>
        <v/>
      </c>
      <c r="L392" s="150" t="str">
        <f>IF(K392&lt;&gt;"",IF(K392="Wn",SUMIFS(ZOiS!$E$4:$E$994,ZOiS!$B$4:$B$994,I392),IF(K392="Wn-Ma",SUMIFS(ZOiS!$E$4:$E$994,ZOiS!$B$4:$B$994,I392)-SUMIFS(ZOiS!$F$4:$F$994,ZOiS!$B$4:$B$994,I392),IF(K392="Ma-Wn",SUMIFS(ZOiS!$F$4:$F$994,ZOiS!$B$4:$B$994,I392)-SUMIFS(ZOiS!$E$4:$E$994,ZOiS!$B$4:$B$994,I392),SUMIFS(ZOiS!$F$4:$F$994,ZOiS!$B$4:$B$994,I392)))),"")</f>
        <v/>
      </c>
    </row>
    <row r="393" spans="4:12" x14ac:dyDescent="0.2">
      <c r="D393" s="150" t="str">
        <f>IF(C393&lt;&gt;"",IF(C393="Wn",SUMIFS(ZOiS!$G$4:$G$994,ZOiS!$B$4:$B$994,A393),IF(C393="Wn-Ma",SUMIFS(ZOiS!$G$4:$G$994,ZOiS!$B$4:$B$994,A393)-SUMIFS(ZOiS!$H$4:$H$994,ZOiS!$B$4:$B$994,A393),IF(C393="Ma-Wn",SUMIFS(ZOiS!$H$4:$H$994,ZOiS!$B$4:$B$994,A393)-SUMIFS(ZOiS!$G$4:$G$994,ZOiS!$B$4:$B$994,A393),SUMIFS(ZOiS!$H$4:$H$994,ZOiS!$B$4:$B$994,A393)))),"")</f>
        <v/>
      </c>
      <c r="H393" s="150" t="str">
        <f>IF(G393&lt;&gt;"",IF(G393="Wn",SUMIFS(ZOiS!$G$4:$G$994,ZOiS!$B$4:$B$994,E393),IF(G393="Wn-Ma",SUMIFS(ZOiS!$G$4:$G$994,ZOiS!$B$4:$B$994,E393)-SUMIFS(ZOiS!$H$4:$H$994,ZOiS!$B$4:$B$994,E393),IF(G393="Ma-Wn",SUMIFS(ZOiS!$H$4:$H$994,ZOiS!$B$4:$B$994,E393)-SUMIFS(ZOiS!$G$4:$G$994,ZOiS!$B$4:$B$994,E393),SUMIFS(ZOiS!$H$4:$H$994,ZOiS!$B$4:$B$994,E393)))),"")</f>
        <v/>
      </c>
      <c r="L393" s="150" t="str">
        <f>IF(K393&lt;&gt;"",IF(K393="Wn",SUMIFS(ZOiS!$E$4:$E$994,ZOiS!$B$4:$B$994,I393),IF(K393="Wn-Ma",SUMIFS(ZOiS!$E$4:$E$994,ZOiS!$B$4:$B$994,I393)-SUMIFS(ZOiS!$F$4:$F$994,ZOiS!$B$4:$B$994,I393),IF(K393="Ma-Wn",SUMIFS(ZOiS!$F$4:$F$994,ZOiS!$B$4:$B$994,I393)-SUMIFS(ZOiS!$E$4:$E$994,ZOiS!$B$4:$B$994,I393),SUMIFS(ZOiS!$F$4:$F$994,ZOiS!$B$4:$B$994,I393)))),"")</f>
        <v/>
      </c>
    </row>
    <row r="394" spans="4:12" x14ac:dyDescent="0.2">
      <c r="D394" s="150" t="str">
        <f>IF(C394&lt;&gt;"",IF(C394="Wn",SUMIFS(ZOiS!$G$4:$G$994,ZOiS!$B$4:$B$994,A394),IF(C394="Wn-Ma",SUMIFS(ZOiS!$G$4:$G$994,ZOiS!$B$4:$B$994,A394)-SUMIFS(ZOiS!$H$4:$H$994,ZOiS!$B$4:$B$994,A394),IF(C394="Ma-Wn",SUMIFS(ZOiS!$H$4:$H$994,ZOiS!$B$4:$B$994,A394)-SUMIFS(ZOiS!$G$4:$G$994,ZOiS!$B$4:$B$994,A394),SUMIFS(ZOiS!$H$4:$H$994,ZOiS!$B$4:$B$994,A394)))),"")</f>
        <v/>
      </c>
      <c r="H394" s="150" t="str">
        <f>IF(G394&lt;&gt;"",IF(G394="Wn",SUMIFS(ZOiS!$G$4:$G$994,ZOiS!$B$4:$B$994,E394),IF(G394="Wn-Ma",SUMIFS(ZOiS!$G$4:$G$994,ZOiS!$B$4:$B$994,E394)-SUMIFS(ZOiS!$H$4:$H$994,ZOiS!$B$4:$B$994,E394),IF(G394="Ma-Wn",SUMIFS(ZOiS!$H$4:$H$994,ZOiS!$B$4:$B$994,E394)-SUMIFS(ZOiS!$G$4:$G$994,ZOiS!$B$4:$B$994,E394),SUMIFS(ZOiS!$H$4:$H$994,ZOiS!$B$4:$B$994,E394)))),"")</f>
        <v/>
      </c>
      <c r="L394" s="150" t="str">
        <f>IF(K394&lt;&gt;"",IF(K394="Wn",SUMIFS(ZOiS!$E$4:$E$994,ZOiS!$B$4:$B$994,I394),IF(K394="Wn-Ma",SUMIFS(ZOiS!$E$4:$E$994,ZOiS!$B$4:$B$994,I394)-SUMIFS(ZOiS!$F$4:$F$994,ZOiS!$B$4:$B$994,I394),IF(K394="Ma-Wn",SUMIFS(ZOiS!$F$4:$F$994,ZOiS!$B$4:$B$994,I394)-SUMIFS(ZOiS!$E$4:$E$994,ZOiS!$B$4:$B$994,I394),SUMIFS(ZOiS!$F$4:$F$994,ZOiS!$B$4:$B$994,I394)))),"")</f>
        <v/>
      </c>
    </row>
    <row r="395" spans="4:12" x14ac:dyDescent="0.2">
      <c r="D395" s="150" t="str">
        <f>IF(C395&lt;&gt;"",IF(C395="Wn",SUMIFS(ZOiS!$G$4:$G$994,ZOiS!$B$4:$B$994,A395),IF(C395="Wn-Ma",SUMIFS(ZOiS!$G$4:$G$994,ZOiS!$B$4:$B$994,A395)-SUMIFS(ZOiS!$H$4:$H$994,ZOiS!$B$4:$B$994,A395),IF(C395="Ma-Wn",SUMIFS(ZOiS!$H$4:$H$994,ZOiS!$B$4:$B$994,A395)-SUMIFS(ZOiS!$G$4:$G$994,ZOiS!$B$4:$B$994,A395),SUMIFS(ZOiS!$H$4:$H$994,ZOiS!$B$4:$B$994,A395)))),"")</f>
        <v/>
      </c>
      <c r="H395" s="150" t="str">
        <f>IF(G395&lt;&gt;"",IF(G395="Wn",SUMIFS(ZOiS!$G$4:$G$994,ZOiS!$B$4:$B$994,E395),IF(G395="Wn-Ma",SUMIFS(ZOiS!$G$4:$G$994,ZOiS!$B$4:$B$994,E395)-SUMIFS(ZOiS!$H$4:$H$994,ZOiS!$B$4:$B$994,E395),IF(G395="Ma-Wn",SUMIFS(ZOiS!$H$4:$H$994,ZOiS!$B$4:$B$994,E395)-SUMIFS(ZOiS!$G$4:$G$994,ZOiS!$B$4:$B$994,E395),SUMIFS(ZOiS!$H$4:$H$994,ZOiS!$B$4:$B$994,E395)))),"")</f>
        <v/>
      </c>
      <c r="L395" s="150" t="str">
        <f>IF(K395&lt;&gt;"",IF(K395="Wn",SUMIFS(ZOiS!$E$4:$E$994,ZOiS!$B$4:$B$994,I395),IF(K395="Wn-Ma",SUMIFS(ZOiS!$E$4:$E$994,ZOiS!$B$4:$B$994,I395)-SUMIFS(ZOiS!$F$4:$F$994,ZOiS!$B$4:$B$994,I395),IF(K395="Ma-Wn",SUMIFS(ZOiS!$F$4:$F$994,ZOiS!$B$4:$B$994,I395)-SUMIFS(ZOiS!$E$4:$E$994,ZOiS!$B$4:$B$994,I395),SUMIFS(ZOiS!$F$4:$F$994,ZOiS!$B$4:$B$994,I395)))),"")</f>
        <v/>
      </c>
    </row>
    <row r="396" spans="4:12" x14ac:dyDescent="0.2">
      <c r="D396" s="150" t="str">
        <f>IF(C396&lt;&gt;"",IF(C396="Wn",SUMIFS(ZOiS!$G$4:$G$994,ZOiS!$B$4:$B$994,A396),IF(C396="Wn-Ma",SUMIFS(ZOiS!$G$4:$G$994,ZOiS!$B$4:$B$994,A396)-SUMIFS(ZOiS!$H$4:$H$994,ZOiS!$B$4:$B$994,A396),IF(C396="Ma-Wn",SUMIFS(ZOiS!$H$4:$H$994,ZOiS!$B$4:$B$994,A396)-SUMIFS(ZOiS!$G$4:$G$994,ZOiS!$B$4:$B$994,A396),SUMIFS(ZOiS!$H$4:$H$994,ZOiS!$B$4:$B$994,A396)))),"")</f>
        <v/>
      </c>
      <c r="H396" s="150" t="str">
        <f>IF(G396&lt;&gt;"",IF(G396="Wn",SUMIFS(ZOiS!$G$4:$G$994,ZOiS!$B$4:$B$994,E396),IF(G396="Wn-Ma",SUMIFS(ZOiS!$G$4:$G$994,ZOiS!$B$4:$B$994,E396)-SUMIFS(ZOiS!$H$4:$H$994,ZOiS!$B$4:$B$994,E396),IF(G396="Ma-Wn",SUMIFS(ZOiS!$H$4:$H$994,ZOiS!$B$4:$B$994,E396)-SUMIFS(ZOiS!$G$4:$G$994,ZOiS!$B$4:$B$994,E396),SUMIFS(ZOiS!$H$4:$H$994,ZOiS!$B$4:$B$994,E396)))),"")</f>
        <v/>
      </c>
      <c r="L396" s="150" t="str">
        <f>IF(K396&lt;&gt;"",IF(K396="Wn",SUMIFS(ZOiS!$E$4:$E$994,ZOiS!$B$4:$B$994,I396),IF(K396="Wn-Ma",SUMIFS(ZOiS!$E$4:$E$994,ZOiS!$B$4:$B$994,I396)-SUMIFS(ZOiS!$F$4:$F$994,ZOiS!$B$4:$B$994,I396),IF(K396="Ma-Wn",SUMIFS(ZOiS!$F$4:$F$994,ZOiS!$B$4:$B$994,I396)-SUMIFS(ZOiS!$E$4:$E$994,ZOiS!$B$4:$B$994,I396),SUMIFS(ZOiS!$F$4:$F$994,ZOiS!$B$4:$B$994,I396)))),"")</f>
        <v/>
      </c>
    </row>
    <row r="397" spans="4:12" x14ac:dyDescent="0.2">
      <c r="D397" s="150" t="str">
        <f>IF(C397&lt;&gt;"",IF(C397="Wn",SUMIFS(ZOiS!$G$4:$G$994,ZOiS!$B$4:$B$994,A397),IF(C397="Wn-Ma",SUMIFS(ZOiS!$G$4:$G$994,ZOiS!$B$4:$B$994,A397)-SUMIFS(ZOiS!$H$4:$H$994,ZOiS!$B$4:$B$994,A397),IF(C397="Ma-Wn",SUMIFS(ZOiS!$H$4:$H$994,ZOiS!$B$4:$B$994,A397)-SUMIFS(ZOiS!$G$4:$G$994,ZOiS!$B$4:$B$994,A397),SUMIFS(ZOiS!$H$4:$H$994,ZOiS!$B$4:$B$994,A397)))),"")</f>
        <v/>
      </c>
      <c r="H397" s="150" t="str">
        <f>IF(G397&lt;&gt;"",IF(G397="Wn",SUMIFS(ZOiS!$G$4:$G$994,ZOiS!$B$4:$B$994,E397),IF(G397="Wn-Ma",SUMIFS(ZOiS!$G$4:$G$994,ZOiS!$B$4:$B$994,E397)-SUMIFS(ZOiS!$H$4:$H$994,ZOiS!$B$4:$B$994,E397),IF(G397="Ma-Wn",SUMIFS(ZOiS!$H$4:$H$994,ZOiS!$B$4:$B$994,E397)-SUMIFS(ZOiS!$G$4:$G$994,ZOiS!$B$4:$B$994,E397),SUMIFS(ZOiS!$H$4:$H$994,ZOiS!$B$4:$B$994,E397)))),"")</f>
        <v/>
      </c>
      <c r="L397" s="150" t="str">
        <f>IF(K397&lt;&gt;"",IF(K397="Wn",SUMIFS(ZOiS!$E$4:$E$994,ZOiS!$B$4:$B$994,I397),IF(K397="Wn-Ma",SUMIFS(ZOiS!$E$4:$E$994,ZOiS!$B$4:$B$994,I397)-SUMIFS(ZOiS!$F$4:$F$994,ZOiS!$B$4:$B$994,I397),IF(K397="Ma-Wn",SUMIFS(ZOiS!$F$4:$F$994,ZOiS!$B$4:$B$994,I397)-SUMIFS(ZOiS!$E$4:$E$994,ZOiS!$B$4:$B$994,I397),SUMIFS(ZOiS!$F$4:$F$994,ZOiS!$B$4:$B$994,I397)))),"")</f>
        <v/>
      </c>
    </row>
    <row r="398" spans="4:12" x14ac:dyDescent="0.2">
      <c r="D398" s="150" t="str">
        <f>IF(C398&lt;&gt;"",IF(C398="Wn",SUMIFS(ZOiS!$G$4:$G$994,ZOiS!$B$4:$B$994,A398),IF(C398="Wn-Ma",SUMIFS(ZOiS!$G$4:$G$994,ZOiS!$B$4:$B$994,A398)-SUMIFS(ZOiS!$H$4:$H$994,ZOiS!$B$4:$B$994,A398),IF(C398="Ma-Wn",SUMIFS(ZOiS!$H$4:$H$994,ZOiS!$B$4:$B$994,A398)-SUMIFS(ZOiS!$G$4:$G$994,ZOiS!$B$4:$B$994,A398),SUMIFS(ZOiS!$H$4:$H$994,ZOiS!$B$4:$B$994,A398)))),"")</f>
        <v/>
      </c>
      <c r="H398" s="150" t="str">
        <f>IF(G398&lt;&gt;"",IF(G398="Wn",SUMIFS(ZOiS!$G$4:$G$994,ZOiS!$B$4:$B$994,E398),IF(G398="Wn-Ma",SUMIFS(ZOiS!$G$4:$G$994,ZOiS!$B$4:$B$994,E398)-SUMIFS(ZOiS!$H$4:$H$994,ZOiS!$B$4:$B$994,E398),IF(G398="Ma-Wn",SUMIFS(ZOiS!$H$4:$H$994,ZOiS!$B$4:$B$994,E398)-SUMIFS(ZOiS!$G$4:$G$994,ZOiS!$B$4:$B$994,E398),SUMIFS(ZOiS!$H$4:$H$994,ZOiS!$B$4:$B$994,E398)))),"")</f>
        <v/>
      </c>
      <c r="L398" s="150" t="str">
        <f>IF(K398&lt;&gt;"",IF(K398="Wn",SUMIFS(ZOiS!$E$4:$E$994,ZOiS!$B$4:$B$994,I398),IF(K398="Wn-Ma",SUMIFS(ZOiS!$E$4:$E$994,ZOiS!$B$4:$B$994,I398)-SUMIFS(ZOiS!$F$4:$F$994,ZOiS!$B$4:$B$994,I398),IF(K398="Ma-Wn",SUMIFS(ZOiS!$F$4:$F$994,ZOiS!$B$4:$B$994,I398)-SUMIFS(ZOiS!$E$4:$E$994,ZOiS!$B$4:$B$994,I398),SUMIFS(ZOiS!$F$4:$F$994,ZOiS!$B$4:$B$994,I398)))),"")</f>
        <v/>
      </c>
    </row>
    <row r="399" spans="4:12" x14ac:dyDescent="0.2">
      <c r="D399" s="150" t="str">
        <f>IF(C399&lt;&gt;"",IF(C399="Wn",SUMIFS(ZOiS!$G$4:$G$994,ZOiS!$B$4:$B$994,A399),IF(C399="Wn-Ma",SUMIFS(ZOiS!$G$4:$G$994,ZOiS!$B$4:$B$994,A399)-SUMIFS(ZOiS!$H$4:$H$994,ZOiS!$B$4:$B$994,A399),IF(C399="Ma-Wn",SUMIFS(ZOiS!$H$4:$H$994,ZOiS!$B$4:$B$994,A399)-SUMIFS(ZOiS!$G$4:$G$994,ZOiS!$B$4:$B$994,A399),SUMIFS(ZOiS!$H$4:$H$994,ZOiS!$B$4:$B$994,A399)))),"")</f>
        <v/>
      </c>
      <c r="H399" s="150" t="str">
        <f>IF(G399&lt;&gt;"",IF(G399="Wn",SUMIFS(ZOiS!$G$4:$G$994,ZOiS!$B$4:$B$994,E399),IF(G399="Wn-Ma",SUMIFS(ZOiS!$G$4:$G$994,ZOiS!$B$4:$B$994,E399)-SUMIFS(ZOiS!$H$4:$H$994,ZOiS!$B$4:$B$994,E399),IF(G399="Ma-Wn",SUMIFS(ZOiS!$H$4:$H$994,ZOiS!$B$4:$B$994,E399)-SUMIFS(ZOiS!$G$4:$G$994,ZOiS!$B$4:$B$994,E399),SUMIFS(ZOiS!$H$4:$H$994,ZOiS!$B$4:$B$994,E399)))),"")</f>
        <v/>
      </c>
      <c r="L399" s="150" t="str">
        <f>IF(K399&lt;&gt;"",IF(K399="Wn",SUMIFS(ZOiS!$E$4:$E$994,ZOiS!$B$4:$B$994,I399),IF(K399="Wn-Ma",SUMIFS(ZOiS!$E$4:$E$994,ZOiS!$B$4:$B$994,I399)-SUMIFS(ZOiS!$F$4:$F$994,ZOiS!$B$4:$B$994,I399),IF(K399="Ma-Wn",SUMIFS(ZOiS!$F$4:$F$994,ZOiS!$B$4:$B$994,I399)-SUMIFS(ZOiS!$E$4:$E$994,ZOiS!$B$4:$B$994,I399),SUMIFS(ZOiS!$F$4:$F$994,ZOiS!$B$4:$B$994,I399)))),"")</f>
        <v/>
      </c>
    </row>
    <row r="400" spans="4:12" x14ac:dyDescent="0.2">
      <c r="D400" s="150" t="str">
        <f>IF(C400&lt;&gt;"",IF(C400="Wn",SUMIFS(ZOiS!$G$4:$G$994,ZOiS!$B$4:$B$994,A400),IF(C400="Wn-Ma",SUMIFS(ZOiS!$G$4:$G$994,ZOiS!$B$4:$B$994,A400)-SUMIFS(ZOiS!$H$4:$H$994,ZOiS!$B$4:$B$994,A400),IF(C400="Ma-Wn",SUMIFS(ZOiS!$H$4:$H$994,ZOiS!$B$4:$B$994,A400)-SUMIFS(ZOiS!$G$4:$G$994,ZOiS!$B$4:$B$994,A400),SUMIFS(ZOiS!$H$4:$H$994,ZOiS!$B$4:$B$994,A400)))),"")</f>
        <v/>
      </c>
      <c r="H400" s="150" t="str">
        <f>IF(G400&lt;&gt;"",IF(G400="Wn",SUMIFS(ZOiS!$G$4:$G$994,ZOiS!$B$4:$B$994,E400),IF(G400="Wn-Ma",SUMIFS(ZOiS!$G$4:$G$994,ZOiS!$B$4:$B$994,E400)-SUMIFS(ZOiS!$H$4:$H$994,ZOiS!$B$4:$B$994,E400),IF(G400="Ma-Wn",SUMIFS(ZOiS!$H$4:$H$994,ZOiS!$B$4:$B$994,E400)-SUMIFS(ZOiS!$G$4:$G$994,ZOiS!$B$4:$B$994,E400),SUMIFS(ZOiS!$H$4:$H$994,ZOiS!$B$4:$B$994,E400)))),"")</f>
        <v/>
      </c>
      <c r="L400" s="150" t="str">
        <f>IF(K400&lt;&gt;"",IF(K400="Wn",SUMIFS(ZOiS!$E$4:$E$994,ZOiS!$B$4:$B$994,I400),IF(K400="Wn-Ma",SUMIFS(ZOiS!$E$4:$E$994,ZOiS!$B$4:$B$994,I400)-SUMIFS(ZOiS!$F$4:$F$994,ZOiS!$B$4:$B$994,I400),IF(K400="Ma-Wn",SUMIFS(ZOiS!$F$4:$F$994,ZOiS!$B$4:$B$994,I400)-SUMIFS(ZOiS!$E$4:$E$994,ZOiS!$B$4:$B$994,I400),SUMIFS(ZOiS!$F$4:$F$994,ZOiS!$B$4:$B$994,I400)))),"")</f>
        <v/>
      </c>
    </row>
    <row r="401" spans="4:12" x14ac:dyDescent="0.2">
      <c r="D401" s="150" t="str">
        <f>IF(C401&lt;&gt;"",IF(C401="Wn",SUMIFS(ZOiS!$G$4:$G$994,ZOiS!$B$4:$B$994,A401),IF(C401="Wn-Ma",SUMIFS(ZOiS!$G$4:$G$994,ZOiS!$B$4:$B$994,A401)-SUMIFS(ZOiS!$H$4:$H$994,ZOiS!$B$4:$B$994,A401),IF(C401="Ma-Wn",SUMIFS(ZOiS!$H$4:$H$994,ZOiS!$B$4:$B$994,A401)-SUMIFS(ZOiS!$G$4:$G$994,ZOiS!$B$4:$B$994,A401),SUMIFS(ZOiS!$H$4:$H$994,ZOiS!$B$4:$B$994,A401)))),"")</f>
        <v/>
      </c>
      <c r="H401" s="150" t="str">
        <f>IF(G401&lt;&gt;"",IF(G401="Wn",SUMIFS(ZOiS!$G$4:$G$994,ZOiS!$B$4:$B$994,E401),IF(G401="Wn-Ma",SUMIFS(ZOiS!$G$4:$G$994,ZOiS!$B$4:$B$994,E401)-SUMIFS(ZOiS!$H$4:$H$994,ZOiS!$B$4:$B$994,E401),IF(G401="Ma-Wn",SUMIFS(ZOiS!$H$4:$H$994,ZOiS!$B$4:$B$994,E401)-SUMIFS(ZOiS!$G$4:$G$994,ZOiS!$B$4:$B$994,E401),SUMIFS(ZOiS!$H$4:$H$994,ZOiS!$B$4:$B$994,E401)))),"")</f>
        <v/>
      </c>
      <c r="L401" s="150" t="str">
        <f>IF(K401&lt;&gt;"",IF(K401="Wn",SUMIFS(ZOiS!$E$4:$E$994,ZOiS!$B$4:$B$994,I401),IF(K401="Wn-Ma",SUMIFS(ZOiS!$E$4:$E$994,ZOiS!$B$4:$B$994,I401)-SUMIFS(ZOiS!$F$4:$F$994,ZOiS!$B$4:$B$994,I401),IF(K401="Ma-Wn",SUMIFS(ZOiS!$F$4:$F$994,ZOiS!$B$4:$B$994,I401)-SUMIFS(ZOiS!$E$4:$E$994,ZOiS!$B$4:$B$994,I401),SUMIFS(ZOiS!$F$4:$F$994,ZOiS!$B$4:$B$994,I401)))),"")</f>
        <v/>
      </c>
    </row>
    <row r="402" spans="4:12" x14ac:dyDescent="0.2">
      <c r="D402" s="150" t="str">
        <f>IF(C402&lt;&gt;"",IF(C402="Wn",SUMIFS(ZOiS!$G$4:$G$994,ZOiS!$B$4:$B$994,A402),IF(C402="Wn-Ma",SUMIFS(ZOiS!$G$4:$G$994,ZOiS!$B$4:$B$994,A402)-SUMIFS(ZOiS!$H$4:$H$994,ZOiS!$B$4:$B$994,A402),IF(C402="Ma-Wn",SUMIFS(ZOiS!$H$4:$H$994,ZOiS!$B$4:$B$994,A402)-SUMIFS(ZOiS!$G$4:$G$994,ZOiS!$B$4:$B$994,A402),SUMIFS(ZOiS!$H$4:$H$994,ZOiS!$B$4:$B$994,A402)))),"")</f>
        <v/>
      </c>
      <c r="H402" s="150" t="str">
        <f>IF(G402&lt;&gt;"",IF(G402="Wn",SUMIFS(ZOiS!$G$4:$G$994,ZOiS!$B$4:$B$994,E402),IF(G402="Wn-Ma",SUMIFS(ZOiS!$G$4:$G$994,ZOiS!$B$4:$B$994,E402)-SUMIFS(ZOiS!$H$4:$H$994,ZOiS!$B$4:$B$994,E402),IF(G402="Ma-Wn",SUMIFS(ZOiS!$H$4:$H$994,ZOiS!$B$4:$B$994,E402)-SUMIFS(ZOiS!$G$4:$G$994,ZOiS!$B$4:$B$994,E402),SUMIFS(ZOiS!$H$4:$H$994,ZOiS!$B$4:$B$994,E402)))),"")</f>
        <v/>
      </c>
      <c r="L402" s="150" t="str">
        <f>IF(K402&lt;&gt;"",IF(K402="Wn",SUMIFS(ZOiS!$E$4:$E$994,ZOiS!$B$4:$B$994,I402),IF(K402="Wn-Ma",SUMIFS(ZOiS!$E$4:$E$994,ZOiS!$B$4:$B$994,I402)-SUMIFS(ZOiS!$F$4:$F$994,ZOiS!$B$4:$B$994,I402),IF(K402="Ma-Wn",SUMIFS(ZOiS!$F$4:$F$994,ZOiS!$B$4:$B$994,I402)-SUMIFS(ZOiS!$E$4:$E$994,ZOiS!$B$4:$B$994,I402),SUMIFS(ZOiS!$F$4:$F$994,ZOiS!$B$4:$B$994,I402)))),"")</f>
        <v/>
      </c>
    </row>
    <row r="403" spans="4:12" x14ac:dyDescent="0.2">
      <c r="D403" s="150" t="str">
        <f>IF(C403&lt;&gt;"",IF(C403="Wn",SUMIFS(ZOiS!$G$4:$G$994,ZOiS!$B$4:$B$994,A403),IF(C403="Wn-Ma",SUMIFS(ZOiS!$G$4:$G$994,ZOiS!$B$4:$B$994,A403)-SUMIFS(ZOiS!$H$4:$H$994,ZOiS!$B$4:$B$994,A403),IF(C403="Ma-Wn",SUMIFS(ZOiS!$H$4:$H$994,ZOiS!$B$4:$B$994,A403)-SUMIFS(ZOiS!$G$4:$G$994,ZOiS!$B$4:$B$994,A403),SUMIFS(ZOiS!$H$4:$H$994,ZOiS!$B$4:$B$994,A403)))),"")</f>
        <v/>
      </c>
      <c r="H403" s="150" t="str">
        <f>IF(G403&lt;&gt;"",IF(G403="Wn",SUMIFS(ZOiS!$G$4:$G$994,ZOiS!$B$4:$B$994,E403),IF(G403="Wn-Ma",SUMIFS(ZOiS!$G$4:$G$994,ZOiS!$B$4:$B$994,E403)-SUMIFS(ZOiS!$H$4:$H$994,ZOiS!$B$4:$B$994,E403),IF(G403="Ma-Wn",SUMIFS(ZOiS!$H$4:$H$994,ZOiS!$B$4:$B$994,E403)-SUMIFS(ZOiS!$G$4:$G$994,ZOiS!$B$4:$B$994,E403),SUMIFS(ZOiS!$H$4:$H$994,ZOiS!$B$4:$B$994,E403)))),"")</f>
        <v/>
      </c>
      <c r="L403" s="150" t="str">
        <f>IF(K403&lt;&gt;"",IF(K403="Wn",SUMIFS(ZOiS!$E$4:$E$994,ZOiS!$B$4:$B$994,I403),IF(K403="Wn-Ma",SUMIFS(ZOiS!$E$4:$E$994,ZOiS!$B$4:$B$994,I403)-SUMIFS(ZOiS!$F$4:$F$994,ZOiS!$B$4:$B$994,I403),IF(K403="Ma-Wn",SUMIFS(ZOiS!$F$4:$F$994,ZOiS!$B$4:$B$994,I403)-SUMIFS(ZOiS!$E$4:$E$994,ZOiS!$B$4:$B$994,I403),SUMIFS(ZOiS!$F$4:$F$994,ZOiS!$B$4:$B$994,I403)))),"")</f>
        <v/>
      </c>
    </row>
    <row r="404" spans="4:12" x14ac:dyDescent="0.2">
      <c r="D404" s="150" t="str">
        <f>IF(C404&lt;&gt;"",IF(C404="Wn",SUMIFS(ZOiS!$G$4:$G$994,ZOiS!$B$4:$B$994,A404),IF(C404="Wn-Ma",SUMIFS(ZOiS!$G$4:$G$994,ZOiS!$B$4:$B$994,A404)-SUMIFS(ZOiS!$H$4:$H$994,ZOiS!$B$4:$B$994,A404),IF(C404="Ma-Wn",SUMIFS(ZOiS!$H$4:$H$994,ZOiS!$B$4:$B$994,A404)-SUMIFS(ZOiS!$G$4:$G$994,ZOiS!$B$4:$B$994,A404),SUMIFS(ZOiS!$H$4:$H$994,ZOiS!$B$4:$B$994,A404)))),"")</f>
        <v/>
      </c>
      <c r="H404" s="150" t="str">
        <f>IF(G404&lt;&gt;"",IF(G404="Wn",SUMIFS(ZOiS!$G$4:$G$994,ZOiS!$B$4:$B$994,E404),IF(G404="Wn-Ma",SUMIFS(ZOiS!$G$4:$G$994,ZOiS!$B$4:$B$994,E404)-SUMIFS(ZOiS!$H$4:$H$994,ZOiS!$B$4:$B$994,E404),IF(G404="Ma-Wn",SUMIFS(ZOiS!$H$4:$H$994,ZOiS!$B$4:$B$994,E404)-SUMIFS(ZOiS!$G$4:$G$994,ZOiS!$B$4:$B$994,E404),SUMIFS(ZOiS!$H$4:$H$994,ZOiS!$B$4:$B$994,E404)))),"")</f>
        <v/>
      </c>
      <c r="L404" s="150" t="str">
        <f>IF(K404&lt;&gt;"",IF(K404="Wn",SUMIFS(ZOiS!$E$4:$E$994,ZOiS!$B$4:$B$994,I404),IF(K404="Wn-Ma",SUMIFS(ZOiS!$E$4:$E$994,ZOiS!$B$4:$B$994,I404)-SUMIFS(ZOiS!$F$4:$F$994,ZOiS!$B$4:$B$994,I404),IF(K404="Ma-Wn",SUMIFS(ZOiS!$F$4:$F$994,ZOiS!$B$4:$B$994,I404)-SUMIFS(ZOiS!$E$4:$E$994,ZOiS!$B$4:$B$994,I404),SUMIFS(ZOiS!$F$4:$F$994,ZOiS!$B$4:$B$994,I404)))),"")</f>
        <v/>
      </c>
    </row>
    <row r="405" spans="4:12" x14ac:dyDescent="0.2">
      <c r="D405" s="150" t="str">
        <f>IF(C405&lt;&gt;"",IF(C405="Wn",SUMIFS(ZOiS!$G$4:$G$994,ZOiS!$B$4:$B$994,A405),IF(C405="Wn-Ma",SUMIFS(ZOiS!$G$4:$G$994,ZOiS!$B$4:$B$994,A405)-SUMIFS(ZOiS!$H$4:$H$994,ZOiS!$B$4:$B$994,A405),IF(C405="Ma-Wn",SUMIFS(ZOiS!$H$4:$H$994,ZOiS!$B$4:$B$994,A405)-SUMIFS(ZOiS!$G$4:$G$994,ZOiS!$B$4:$B$994,A405),SUMIFS(ZOiS!$H$4:$H$994,ZOiS!$B$4:$B$994,A405)))),"")</f>
        <v/>
      </c>
      <c r="H405" s="150" t="str">
        <f>IF(G405&lt;&gt;"",IF(G405="Wn",SUMIFS(ZOiS!$G$4:$G$994,ZOiS!$B$4:$B$994,E405),IF(G405="Wn-Ma",SUMIFS(ZOiS!$G$4:$G$994,ZOiS!$B$4:$B$994,E405)-SUMIFS(ZOiS!$H$4:$H$994,ZOiS!$B$4:$B$994,E405),IF(G405="Ma-Wn",SUMIFS(ZOiS!$H$4:$H$994,ZOiS!$B$4:$B$994,E405)-SUMIFS(ZOiS!$G$4:$G$994,ZOiS!$B$4:$B$994,E405),SUMIFS(ZOiS!$H$4:$H$994,ZOiS!$B$4:$B$994,E405)))),"")</f>
        <v/>
      </c>
      <c r="L405" s="150" t="str">
        <f>IF(K405&lt;&gt;"",IF(K405="Wn",SUMIFS(ZOiS!$E$4:$E$994,ZOiS!$B$4:$B$994,I405),IF(K405="Wn-Ma",SUMIFS(ZOiS!$E$4:$E$994,ZOiS!$B$4:$B$994,I405)-SUMIFS(ZOiS!$F$4:$F$994,ZOiS!$B$4:$B$994,I405),IF(K405="Ma-Wn",SUMIFS(ZOiS!$F$4:$F$994,ZOiS!$B$4:$B$994,I405)-SUMIFS(ZOiS!$E$4:$E$994,ZOiS!$B$4:$B$994,I405),SUMIFS(ZOiS!$F$4:$F$994,ZOiS!$B$4:$B$994,I405)))),"")</f>
        <v/>
      </c>
    </row>
    <row r="406" spans="4:12" x14ac:dyDescent="0.2">
      <c r="D406" s="150" t="str">
        <f>IF(C406&lt;&gt;"",IF(C406="Wn",SUMIFS(ZOiS!$G$4:$G$994,ZOiS!$B$4:$B$994,A406),IF(C406="Wn-Ma",SUMIFS(ZOiS!$G$4:$G$994,ZOiS!$B$4:$B$994,A406)-SUMIFS(ZOiS!$H$4:$H$994,ZOiS!$B$4:$B$994,A406),IF(C406="Ma-Wn",SUMIFS(ZOiS!$H$4:$H$994,ZOiS!$B$4:$B$994,A406)-SUMIFS(ZOiS!$G$4:$G$994,ZOiS!$B$4:$B$994,A406),SUMIFS(ZOiS!$H$4:$H$994,ZOiS!$B$4:$B$994,A406)))),"")</f>
        <v/>
      </c>
      <c r="H406" s="150" t="str">
        <f>IF(G406&lt;&gt;"",IF(G406="Wn",SUMIFS(ZOiS!$G$4:$G$994,ZOiS!$B$4:$B$994,E406),IF(G406="Wn-Ma",SUMIFS(ZOiS!$G$4:$G$994,ZOiS!$B$4:$B$994,E406)-SUMIFS(ZOiS!$H$4:$H$994,ZOiS!$B$4:$B$994,E406),IF(G406="Ma-Wn",SUMIFS(ZOiS!$H$4:$H$994,ZOiS!$B$4:$B$994,E406)-SUMIFS(ZOiS!$G$4:$G$994,ZOiS!$B$4:$B$994,E406),SUMIFS(ZOiS!$H$4:$H$994,ZOiS!$B$4:$B$994,E406)))),"")</f>
        <v/>
      </c>
      <c r="L406" s="150" t="str">
        <f>IF(K406&lt;&gt;"",IF(K406="Wn",SUMIFS(ZOiS!$E$4:$E$994,ZOiS!$B$4:$B$994,I406),IF(K406="Wn-Ma",SUMIFS(ZOiS!$E$4:$E$994,ZOiS!$B$4:$B$994,I406)-SUMIFS(ZOiS!$F$4:$F$994,ZOiS!$B$4:$B$994,I406),IF(K406="Ma-Wn",SUMIFS(ZOiS!$F$4:$F$994,ZOiS!$B$4:$B$994,I406)-SUMIFS(ZOiS!$E$4:$E$994,ZOiS!$B$4:$B$994,I406),SUMIFS(ZOiS!$F$4:$F$994,ZOiS!$B$4:$B$994,I406)))),"")</f>
        <v/>
      </c>
    </row>
    <row r="407" spans="4:12" x14ac:dyDescent="0.2">
      <c r="D407" s="150" t="str">
        <f>IF(C407&lt;&gt;"",IF(C407="Wn",SUMIFS(ZOiS!$G$4:$G$994,ZOiS!$B$4:$B$994,A407),IF(C407="Wn-Ma",SUMIFS(ZOiS!$G$4:$G$994,ZOiS!$B$4:$B$994,A407)-SUMIFS(ZOiS!$H$4:$H$994,ZOiS!$B$4:$B$994,A407),IF(C407="Ma-Wn",SUMIFS(ZOiS!$H$4:$H$994,ZOiS!$B$4:$B$994,A407)-SUMIFS(ZOiS!$G$4:$G$994,ZOiS!$B$4:$B$994,A407),SUMIFS(ZOiS!$H$4:$H$994,ZOiS!$B$4:$B$994,A407)))),"")</f>
        <v/>
      </c>
      <c r="H407" s="150" t="str">
        <f>IF(G407&lt;&gt;"",IF(G407="Wn",SUMIFS(ZOiS!$G$4:$G$994,ZOiS!$B$4:$B$994,E407),IF(G407="Wn-Ma",SUMIFS(ZOiS!$G$4:$G$994,ZOiS!$B$4:$B$994,E407)-SUMIFS(ZOiS!$H$4:$H$994,ZOiS!$B$4:$B$994,E407),IF(G407="Ma-Wn",SUMIFS(ZOiS!$H$4:$H$994,ZOiS!$B$4:$B$994,E407)-SUMIFS(ZOiS!$G$4:$G$994,ZOiS!$B$4:$B$994,E407),SUMIFS(ZOiS!$H$4:$H$994,ZOiS!$B$4:$B$994,E407)))),"")</f>
        <v/>
      </c>
      <c r="L407" s="150" t="str">
        <f>IF(K407&lt;&gt;"",IF(K407="Wn",SUMIFS(ZOiS!$E$4:$E$994,ZOiS!$B$4:$B$994,I407),IF(K407="Wn-Ma",SUMIFS(ZOiS!$E$4:$E$994,ZOiS!$B$4:$B$994,I407)-SUMIFS(ZOiS!$F$4:$F$994,ZOiS!$B$4:$B$994,I407),IF(K407="Ma-Wn",SUMIFS(ZOiS!$F$4:$F$994,ZOiS!$B$4:$B$994,I407)-SUMIFS(ZOiS!$E$4:$E$994,ZOiS!$B$4:$B$994,I407),SUMIFS(ZOiS!$F$4:$F$994,ZOiS!$B$4:$B$994,I407)))),"")</f>
        <v/>
      </c>
    </row>
    <row r="408" spans="4:12" x14ac:dyDescent="0.2">
      <c r="D408" s="150" t="str">
        <f>IF(C408&lt;&gt;"",IF(C408="Wn",SUMIFS(ZOiS!$G$4:$G$994,ZOiS!$B$4:$B$994,A408),IF(C408="Wn-Ma",SUMIFS(ZOiS!$G$4:$G$994,ZOiS!$B$4:$B$994,A408)-SUMIFS(ZOiS!$H$4:$H$994,ZOiS!$B$4:$B$994,A408),IF(C408="Ma-Wn",SUMIFS(ZOiS!$H$4:$H$994,ZOiS!$B$4:$B$994,A408)-SUMIFS(ZOiS!$G$4:$G$994,ZOiS!$B$4:$B$994,A408),SUMIFS(ZOiS!$H$4:$H$994,ZOiS!$B$4:$B$994,A408)))),"")</f>
        <v/>
      </c>
      <c r="H408" s="150" t="str">
        <f>IF(G408&lt;&gt;"",IF(G408="Wn",SUMIFS(ZOiS!$G$4:$G$994,ZOiS!$B$4:$B$994,E408),IF(G408="Wn-Ma",SUMIFS(ZOiS!$G$4:$G$994,ZOiS!$B$4:$B$994,E408)-SUMIFS(ZOiS!$H$4:$H$994,ZOiS!$B$4:$B$994,E408),IF(G408="Ma-Wn",SUMIFS(ZOiS!$H$4:$H$994,ZOiS!$B$4:$B$994,E408)-SUMIFS(ZOiS!$G$4:$G$994,ZOiS!$B$4:$B$994,E408),SUMIFS(ZOiS!$H$4:$H$994,ZOiS!$B$4:$B$994,E408)))),"")</f>
        <v/>
      </c>
      <c r="L408" s="150" t="str">
        <f>IF(K408&lt;&gt;"",IF(K408="Wn",SUMIFS(ZOiS!$E$4:$E$994,ZOiS!$B$4:$B$994,I408),IF(K408="Wn-Ma",SUMIFS(ZOiS!$E$4:$E$994,ZOiS!$B$4:$B$994,I408)-SUMIFS(ZOiS!$F$4:$F$994,ZOiS!$B$4:$B$994,I408),IF(K408="Ma-Wn",SUMIFS(ZOiS!$F$4:$F$994,ZOiS!$B$4:$B$994,I408)-SUMIFS(ZOiS!$E$4:$E$994,ZOiS!$B$4:$B$994,I408),SUMIFS(ZOiS!$F$4:$F$994,ZOiS!$B$4:$B$994,I408)))),"")</f>
        <v/>
      </c>
    </row>
    <row r="409" spans="4:12" x14ac:dyDescent="0.2">
      <c r="D409" s="150" t="str">
        <f>IF(C409&lt;&gt;"",IF(C409="Wn",SUMIFS(ZOiS!$G$4:$G$994,ZOiS!$B$4:$B$994,A409),IF(C409="Wn-Ma",SUMIFS(ZOiS!$G$4:$G$994,ZOiS!$B$4:$B$994,A409)-SUMIFS(ZOiS!$H$4:$H$994,ZOiS!$B$4:$B$994,A409),IF(C409="Ma-Wn",SUMIFS(ZOiS!$H$4:$H$994,ZOiS!$B$4:$B$994,A409)-SUMIFS(ZOiS!$G$4:$G$994,ZOiS!$B$4:$B$994,A409),SUMIFS(ZOiS!$H$4:$H$994,ZOiS!$B$4:$B$994,A409)))),"")</f>
        <v/>
      </c>
      <c r="H409" s="150" t="str">
        <f>IF(G409&lt;&gt;"",IF(G409="Wn",SUMIFS(ZOiS!$G$4:$G$994,ZOiS!$B$4:$B$994,E409),IF(G409="Wn-Ma",SUMIFS(ZOiS!$G$4:$G$994,ZOiS!$B$4:$B$994,E409)-SUMIFS(ZOiS!$H$4:$H$994,ZOiS!$B$4:$B$994,E409),IF(G409="Ma-Wn",SUMIFS(ZOiS!$H$4:$H$994,ZOiS!$B$4:$B$994,E409)-SUMIFS(ZOiS!$G$4:$G$994,ZOiS!$B$4:$B$994,E409),SUMIFS(ZOiS!$H$4:$H$994,ZOiS!$B$4:$B$994,E409)))),"")</f>
        <v/>
      </c>
      <c r="L409" s="150" t="str">
        <f>IF(K409&lt;&gt;"",IF(K409="Wn",SUMIFS(ZOiS!$E$4:$E$994,ZOiS!$B$4:$B$994,I409),IF(K409="Wn-Ma",SUMIFS(ZOiS!$E$4:$E$994,ZOiS!$B$4:$B$994,I409)-SUMIFS(ZOiS!$F$4:$F$994,ZOiS!$B$4:$B$994,I409),IF(K409="Ma-Wn",SUMIFS(ZOiS!$F$4:$F$994,ZOiS!$B$4:$B$994,I409)-SUMIFS(ZOiS!$E$4:$E$994,ZOiS!$B$4:$B$994,I409),SUMIFS(ZOiS!$F$4:$F$994,ZOiS!$B$4:$B$994,I409)))),"")</f>
        <v/>
      </c>
    </row>
    <row r="410" spans="4:12" x14ac:dyDescent="0.2">
      <c r="D410" s="150" t="str">
        <f>IF(C410&lt;&gt;"",IF(C410="Wn",SUMIFS(ZOiS!$G$4:$G$994,ZOiS!$B$4:$B$994,A410),IF(C410="Wn-Ma",SUMIFS(ZOiS!$G$4:$G$994,ZOiS!$B$4:$B$994,A410)-SUMIFS(ZOiS!$H$4:$H$994,ZOiS!$B$4:$B$994,A410),IF(C410="Ma-Wn",SUMIFS(ZOiS!$H$4:$H$994,ZOiS!$B$4:$B$994,A410)-SUMIFS(ZOiS!$G$4:$G$994,ZOiS!$B$4:$B$994,A410),SUMIFS(ZOiS!$H$4:$H$994,ZOiS!$B$4:$B$994,A410)))),"")</f>
        <v/>
      </c>
      <c r="H410" s="150" t="str">
        <f>IF(G410&lt;&gt;"",IF(G410="Wn",SUMIFS(ZOiS!$G$4:$G$994,ZOiS!$B$4:$B$994,E410),IF(G410="Wn-Ma",SUMIFS(ZOiS!$G$4:$G$994,ZOiS!$B$4:$B$994,E410)-SUMIFS(ZOiS!$H$4:$H$994,ZOiS!$B$4:$B$994,E410),IF(G410="Ma-Wn",SUMIFS(ZOiS!$H$4:$H$994,ZOiS!$B$4:$B$994,E410)-SUMIFS(ZOiS!$G$4:$G$994,ZOiS!$B$4:$B$994,E410),SUMIFS(ZOiS!$H$4:$H$994,ZOiS!$B$4:$B$994,E410)))),"")</f>
        <v/>
      </c>
      <c r="L410" s="150" t="str">
        <f>IF(K410&lt;&gt;"",IF(K410="Wn",SUMIFS(ZOiS!$E$4:$E$994,ZOiS!$B$4:$B$994,I410),IF(K410="Wn-Ma",SUMIFS(ZOiS!$E$4:$E$994,ZOiS!$B$4:$B$994,I410)-SUMIFS(ZOiS!$F$4:$F$994,ZOiS!$B$4:$B$994,I410),IF(K410="Ma-Wn",SUMIFS(ZOiS!$F$4:$F$994,ZOiS!$B$4:$B$994,I410)-SUMIFS(ZOiS!$E$4:$E$994,ZOiS!$B$4:$B$994,I410),SUMIFS(ZOiS!$F$4:$F$994,ZOiS!$B$4:$B$994,I410)))),"")</f>
        <v/>
      </c>
    </row>
    <row r="411" spans="4:12" x14ac:dyDescent="0.2">
      <c r="D411" s="150" t="str">
        <f>IF(C411&lt;&gt;"",IF(C411="Wn",SUMIFS(ZOiS!$G$4:$G$994,ZOiS!$B$4:$B$994,A411),IF(C411="Wn-Ma",SUMIFS(ZOiS!$G$4:$G$994,ZOiS!$B$4:$B$994,A411)-SUMIFS(ZOiS!$H$4:$H$994,ZOiS!$B$4:$B$994,A411),IF(C411="Ma-Wn",SUMIFS(ZOiS!$H$4:$H$994,ZOiS!$B$4:$B$994,A411)-SUMIFS(ZOiS!$G$4:$G$994,ZOiS!$B$4:$B$994,A411),SUMIFS(ZOiS!$H$4:$H$994,ZOiS!$B$4:$B$994,A411)))),"")</f>
        <v/>
      </c>
      <c r="H411" s="150" t="str">
        <f>IF(G411&lt;&gt;"",IF(G411="Wn",SUMIFS(ZOiS!$G$4:$G$994,ZOiS!$B$4:$B$994,E411),IF(G411="Wn-Ma",SUMIFS(ZOiS!$G$4:$G$994,ZOiS!$B$4:$B$994,E411)-SUMIFS(ZOiS!$H$4:$H$994,ZOiS!$B$4:$B$994,E411),IF(G411="Ma-Wn",SUMIFS(ZOiS!$H$4:$H$994,ZOiS!$B$4:$B$994,E411)-SUMIFS(ZOiS!$G$4:$G$994,ZOiS!$B$4:$B$994,E411),SUMIFS(ZOiS!$H$4:$H$994,ZOiS!$B$4:$B$994,E411)))),"")</f>
        <v/>
      </c>
      <c r="L411" s="150" t="str">
        <f>IF(K411&lt;&gt;"",IF(K411="Wn",SUMIFS(ZOiS!$E$4:$E$994,ZOiS!$B$4:$B$994,I411),IF(K411="Wn-Ma",SUMIFS(ZOiS!$E$4:$E$994,ZOiS!$B$4:$B$994,I411)-SUMIFS(ZOiS!$F$4:$F$994,ZOiS!$B$4:$B$994,I411),IF(K411="Ma-Wn",SUMIFS(ZOiS!$F$4:$F$994,ZOiS!$B$4:$B$994,I411)-SUMIFS(ZOiS!$E$4:$E$994,ZOiS!$B$4:$B$994,I411),SUMIFS(ZOiS!$F$4:$F$994,ZOiS!$B$4:$B$994,I411)))),"")</f>
        <v/>
      </c>
    </row>
    <row r="412" spans="4:12" x14ac:dyDescent="0.2">
      <c r="D412" s="150" t="str">
        <f>IF(C412&lt;&gt;"",IF(C412="Wn",SUMIFS(ZOiS!$G$4:$G$994,ZOiS!$B$4:$B$994,A412),IF(C412="Wn-Ma",SUMIFS(ZOiS!$G$4:$G$994,ZOiS!$B$4:$B$994,A412)-SUMIFS(ZOiS!$H$4:$H$994,ZOiS!$B$4:$B$994,A412),IF(C412="Ma-Wn",SUMIFS(ZOiS!$H$4:$H$994,ZOiS!$B$4:$B$994,A412)-SUMIFS(ZOiS!$G$4:$G$994,ZOiS!$B$4:$B$994,A412),SUMIFS(ZOiS!$H$4:$H$994,ZOiS!$B$4:$B$994,A412)))),"")</f>
        <v/>
      </c>
      <c r="H412" s="150" t="str">
        <f>IF(G412&lt;&gt;"",IF(G412="Wn",SUMIFS(ZOiS!$G$4:$G$994,ZOiS!$B$4:$B$994,E412),IF(G412="Wn-Ma",SUMIFS(ZOiS!$G$4:$G$994,ZOiS!$B$4:$B$994,E412)-SUMIFS(ZOiS!$H$4:$H$994,ZOiS!$B$4:$B$994,E412),IF(G412="Ma-Wn",SUMIFS(ZOiS!$H$4:$H$994,ZOiS!$B$4:$B$994,E412)-SUMIFS(ZOiS!$G$4:$G$994,ZOiS!$B$4:$B$994,E412),SUMIFS(ZOiS!$H$4:$H$994,ZOiS!$B$4:$B$994,E412)))),"")</f>
        <v/>
      </c>
      <c r="L412" s="150" t="str">
        <f>IF(K412&lt;&gt;"",IF(K412="Wn",SUMIFS(ZOiS!$E$4:$E$994,ZOiS!$B$4:$B$994,I412),IF(K412="Wn-Ma",SUMIFS(ZOiS!$E$4:$E$994,ZOiS!$B$4:$B$994,I412)-SUMIFS(ZOiS!$F$4:$F$994,ZOiS!$B$4:$B$994,I412),IF(K412="Ma-Wn",SUMIFS(ZOiS!$F$4:$F$994,ZOiS!$B$4:$B$994,I412)-SUMIFS(ZOiS!$E$4:$E$994,ZOiS!$B$4:$B$994,I412),SUMIFS(ZOiS!$F$4:$F$994,ZOiS!$B$4:$B$994,I412)))),"")</f>
        <v/>
      </c>
    </row>
    <row r="413" spans="4:12" x14ac:dyDescent="0.2">
      <c r="D413" s="150" t="str">
        <f>IF(C413&lt;&gt;"",IF(C413="Wn",SUMIFS(ZOiS!$G$4:$G$994,ZOiS!$B$4:$B$994,A413),IF(C413="Wn-Ma",SUMIFS(ZOiS!$G$4:$G$994,ZOiS!$B$4:$B$994,A413)-SUMIFS(ZOiS!$H$4:$H$994,ZOiS!$B$4:$B$994,A413),IF(C413="Ma-Wn",SUMIFS(ZOiS!$H$4:$H$994,ZOiS!$B$4:$B$994,A413)-SUMIFS(ZOiS!$G$4:$G$994,ZOiS!$B$4:$B$994,A413),SUMIFS(ZOiS!$H$4:$H$994,ZOiS!$B$4:$B$994,A413)))),"")</f>
        <v/>
      </c>
      <c r="H413" s="150" t="str">
        <f>IF(G413&lt;&gt;"",IF(G413="Wn",SUMIFS(ZOiS!$G$4:$G$994,ZOiS!$B$4:$B$994,E413),IF(G413="Wn-Ma",SUMIFS(ZOiS!$G$4:$G$994,ZOiS!$B$4:$B$994,E413)-SUMIFS(ZOiS!$H$4:$H$994,ZOiS!$B$4:$B$994,E413),IF(G413="Ma-Wn",SUMIFS(ZOiS!$H$4:$H$994,ZOiS!$B$4:$B$994,E413)-SUMIFS(ZOiS!$G$4:$G$994,ZOiS!$B$4:$B$994,E413),SUMIFS(ZOiS!$H$4:$H$994,ZOiS!$B$4:$B$994,E413)))),"")</f>
        <v/>
      </c>
      <c r="L413" s="150" t="str">
        <f>IF(K413&lt;&gt;"",IF(K413="Wn",SUMIFS(ZOiS!$E$4:$E$994,ZOiS!$B$4:$B$994,I413),IF(K413="Wn-Ma",SUMIFS(ZOiS!$E$4:$E$994,ZOiS!$B$4:$B$994,I413)-SUMIFS(ZOiS!$F$4:$F$994,ZOiS!$B$4:$B$994,I413),IF(K413="Ma-Wn",SUMIFS(ZOiS!$F$4:$F$994,ZOiS!$B$4:$B$994,I413)-SUMIFS(ZOiS!$E$4:$E$994,ZOiS!$B$4:$B$994,I413),SUMIFS(ZOiS!$F$4:$F$994,ZOiS!$B$4:$B$994,I413)))),"")</f>
        <v/>
      </c>
    </row>
    <row r="414" spans="4:12" x14ac:dyDescent="0.2">
      <c r="D414" s="150" t="str">
        <f>IF(C414&lt;&gt;"",IF(C414="Wn",SUMIFS(ZOiS!$G$4:$G$994,ZOiS!$B$4:$B$994,A414),IF(C414="Wn-Ma",SUMIFS(ZOiS!$G$4:$G$994,ZOiS!$B$4:$B$994,A414)-SUMIFS(ZOiS!$H$4:$H$994,ZOiS!$B$4:$B$994,A414),IF(C414="Ma-Wn",SUMIFS(ZOiS!$H$4:$H$994,ZOiS!$B$4:$B$994,A414)-SUMIFS(ZOiS!$G$4:$G$994,ZOiS!$B$4:$B$994,A414),SUMIFS(ZOiS!$H$4:$H$994,ZOiS!$B$4:$B$994,A414)))),"")</f>
        <v/>
      </c>
      <c r="H414" s="150" t="str">
        <f>IF(G414&lt;&gt;"",IF(G414="Wn",SUMIFS(ZOiS!$G$4:$G$994,ZOiS!$B$4:$B$994,E414),IF(G414="Wn-Ma",SUMIFS(ZOiS!$G$4:$G$994,ZOiS!$B$4:$B$994,E414)-SUMIFS(ZOiS!$H$4:$H$994,ZOiS!$B$4:$B$994,E414),IF(G414="Ma-Wn",SUMIFS(ZOiS!$H$4:$H$994,ZOiS!$B$4:$B$994,E414)-SUMIFS(ZOiS!$G$4:$G$994,ZOiS!$B$4:$B$994,E414),SUMIFS(ZOiS!$H$4:$H$994,ZOiS!$B$4:$B$994,E414)))),"")</f>
        <v/>
      </c>
      <c r="L414" s="150" t="str">
        <f>IF(K414&lt;&gt;"",IF(K414="Wn",SUMIFS(ZOiS!$E$4:$E$994,ZOiS!$B$4:$B$994,I414),IF(K414="Wn-Ma",SUMIFS(ZOiS!$E$4:$E$994,ZOiS!$B$4:$B$994,I414)-SUMIFS(ZOiS!$F$4:$F$994,ZOiS!$B$4:$B$994,I414),IF(K414="Ma-Wn",SUMIFS(ZOiS!$F$4:$F$994,ZOiS!$B$4:$B$994,I414)-SUMIFS(ZOiS!$E$4:$E$994,ZOiS!$B$4:$B$994,I414),SUMIFS(ZOiS!$F$4:$F$994,ZOiS!$B$4:$B$994,I414)))),"")</f>
        <v/>
      </c>
    </row>
    <row r="415" spans="4:12" x14ac:dyDescent="0.2">
      <c r="D415" s="150" t="str">
        <f>IF(C415&lt;&gt;"",IF(C415="Wn",SUMIFS(ZOiS!$G$4:$G$994,ZOiS!$B$4:$B$994,A415),IF(C415="Wn-Ma",SUMIFS(ZOiS!$G$4:$G$994,ZOiS!$B$4:$B$994,A415)-SUMIFS(ZOiS!$H$4:$H$994,ZOiS!$B$4:$B$994,A415),IF(C415="Ma-Wn",SUMIFS(ZOiS!$H$4:$H$994,ZOiS!$B$4:$B$994,A415)-SUMIFS(ZOiS!$G$4:$G$994,ZOiS!$B$4:$B$994,A415),SUMIFS(ZOiS!$H$4:$H$994,ZOiS!$B$4:$B$994,A415)))),"")</f>
        <v/>
      </c>
      <c r="H415" s="150" t="str">
        <f>IF(G415&lt;&gt;"",IF(G415="Wn",SUMIFS(ZOiS!$G$4:$G$994,ZOiS!$B$4:$B$994,E415),IF(G415="Wn-Ma",SUMIFS(ZOiS!$G$4:$G$994,ZOiS!$B$4:$B$994,E415)-SUMIFS(ZOiS!$H$4:$H$994,ZOiS!$B$4:$B$994,E415),IF(G415="Ma-Wn",SUMIFS(ZOiS!$H$4:$H$994,ZOiS!$B$4:$B$994,E415)-SUMIFS(ZOiS!$G$4:$G$994,ZOiS!$B$4:$B$994,E415),SUMIFS(ZOiS!$H$4:$H$994,ZOiS!$B$4:$B$994,E415)))),"")</f>
        <v/>
      </c>
      <c r="L415" s="150" t="str">
        <f>IF(K415&lt;&gt;"",IF(K415="Wn",SUMIFS(ZOiS!$E$4:$E$994,ZOiS!$B$4:$B$994,I415),IF(K415="Wn-Ma",SUMIFS(ZOiS!$E$4:$E$994,ZOiS!$B$4:$B$994,I415)-SUMIFS(ZOiS!$F$4:$F$994,ZOiS!$B$4:$B$994,I415),IF(K415="Ma-Wn",SUMIFS(ZOiS!$F$4:$F$994,ZOiS!$B$4:$B$994,I415)-SUMIFS(ZOiS!$E$4:$E$994,ZOiS!$B$4:$B$994,I415),SUMIFS(ZOiS!$F$4:$F$994,ZOiS!$B$4:$B$994,I415)))),"")</f>
        <v/>
      </c>
    </row>
    <row r="416" spans="4:12" x14ac:dyDescent="0.2">
      <c r="D416" s="150" t="str">
        <f>IF(C416&lt;&gt;"",IF(C416="Wn",SUMIFS(ZOiS!$G$4:$G$994,ZOiS!$B$4:$B$994,A416),IF(C416="Wn-Ma",SUMIFS(ZOiS!$G$4:$G$994,ZOiS!$B$4:$B$994,A416)-SUMIFS(ZOiS!$H$4:$H$994,ZOiS!$B$4:$B$994,A416),IF(C416="Ma-Wn",SUMIFS(ZOiS!$H$4:$H$994,ZOiS!$B$4:$B$994,A416)-SUMIFS(ZOiS!$G$4:$G$994,ZOiS!$B$4:$B$994,A416),SUMIFS(ZOiS!$H$4:$H$994,ZOiS!$B$4:$B$994,A416)))),"")</f>
        <v/>
      </c>
      <c r="H416" s="150" t="str">
        <f>IF(G416&lt;&gt;"",IF(G416="Wn",SUMIFS(ZOiS!$G$4:$G$994,ZOiS!$B$4:$B$994,E416),IF(G416="Wn-Ma",SUMIFS(ZOiS!$G$4:$G$994,ZOiS!$B$4:$B$994,E416)-SUMIFS(ZOiS!$H$4:$H$994,ZOiS!$B$4:$B$994,E416),IF(G416="Ma-Wn",SUMIFS(ZOiS!$H$4:$H$994,ZOiS!$B$4:$B$994,E416)-SUMIFS(ZOiS!$G$4:$G$994,ZOiS!$B$4:$B$994,E416),SUMIFS(ZOiS!$H$4:$H$994,ZOiS!$B$4:$B$994,E416)))),"")</f>
        <v/>
      </c>
      <c r="L416" s="150" t="str">
        <f>IF(K416&lt;&gt;"",IF(K416="Wn",SUMIFS(ZOiS!$E$4:$E$994,ZOiS!$B$4:$B$994,I416),IF(K416="Wn-Ma",SUMIFS(ZOiS!$E$4:$E$994,ZOiS!$B$4:$B$994,I416)-SUMIFS(ZOiS!$F$4:$F$994,ZOiS!$B$4:$B$994,I416),IF(K416="Ma-Wn",SUMIFS(ZOiS!$F$4:$F$994,ZOiS!$B$4:$B$994,I416)-SUMIFS(ZOiS!$E$4:$E$994,ZOiS!$B$4:$B$994,I416),SUMIFS(ZOiS!$F$4:$F$994,ZOiS!$B$4:$B$994,I416)))),"")</f>
        <v/>
      </c>
    </row>
    <row r="417" spans="4:12" x14ac:dyDescent="0.2">
      <c r="D417" s="150" t="str">
        <f>IF(C417&lt;&gt;"",IF(C417="Wn",SUMIFS(ZOiS!$G$4:$G$994,ZOiS!$B$4:$B$994,A417),IF(C417="Wn-Ma",SUMIFS(ZOiS!$G$4:$G$994,ZOiS!$B$4:$B$994,A417)-SUMIFS(ZOiS!$H$4:$H$994,ZOiS!$B$4:$B$994,A417),IF(C417="Ma-Wn",SUMIFS(ZOiS!$H$4:$H$994,ZOiS!$B$4:$B$994,A417)-SUMIFS(ZOiS!$G$4:$G$994,ZOiS!$B$4:$B$994,A417),SUMIFS(ZOiS!$H$4:$H$994,ZOiS!$B$4:$B$994,A417)))),"")</f>
        <v/>
      </c>
      <c r="H417" s="150" t="str">
        <f>IF(G417&lt;&gt;"",IF(G417="Wn",SUMIFS(ZOiS!$G$4:$G$994,ZOiS!$B$4:$B$994,E417),IF(G417="Wn-Ma",SUMIFS(ZOiS!$G$4:$G$994,ZOiS!$B$4:$B$994,E417)-SUMIFS(ZOiS!$H$4:$H$994,ZOiS!$B$4:$B$994,E417),IF(G417="Ma-Wn",SUMIFS(ZOiS!$H$4:$H$994,ZOiS!$B$4:$B$994,E417)-SUMIFS(ZOiS!$G$4:$G$994,ZOiS!$B$4:$B$994,E417),SUMIFS(ZOiS!$H$4:$H$994,ZOiS!$B$4:$B$994,E417)))),"")</f>
        <v/>
      </c>
      <c r="L417" s="150" t="str">
        <f>IF(K417&lt;&gt;"",IF(K417="Wn",SUMIFS(ZOiS!$E$4:$E$994,ZOiS!$B$4:$B$994,I417),IF(K417="Wn-Ma",SUMIFS(ZOiS!$E$4:$E$994,ZOiS!$B$4:$B$994,I417)-SUMIFS(ZOiS!$F$4:$F$994,ZOiS!$B$4:$B$994,I417),IF(K417="Ma-Wn",SUMIFS(ZOiS!$F$4:$F$994,ZOiS!$B$4:$B$994,I417)-SUMIFS(ZOiS!$E$4:$E$994,ZOiS!$B$4:$B$994,I417),SUMIFS(ZOiS!$F$4:$F$994,ZOiS!$B$4:$B$994,I417)))),"")</f>
        <v/>
      </c>
    </row>
    <row r="418" spans="4:12" x14ac:dyDescent="0.2">
      <c r="D418" s="150" t="str">
        <f>IF(C418&lt;&gt;"",IF(C418="Wn",SUMIFS(ZOiS!$G$4:$G$994,ZOiS!$B$4:$B$994,A418),IF(C418="Wn-Ma",SUMIFS(ZOiS!$G$4:$G$994,ZOiS!$B$4:$B$994,A418)-SUMIFS(ZOiS!$H$4:$H$994,ZOiS!$B$4:$B$994,A418),IF(C418="Ma-Wn",SUMIFS(ZOiS!$H$4:$H$994,ZOiS!$B$4:$B$994,A418)-SUMIFS(ZOiS!$G$4:$G$994,ZOiS!$B$4:$B$994,A418),SUMIFS(ZOiS!$H$4:$H$994,ZOiS!$B$4:$B$994,A418)))),"")</f>
        <v/>
      </c>
      <c r="H418" s="150" t="str">
        <f>IF(G418&lt;&gt;"",IF(G418="Wn",SUMIFS(ZOiS!$G$4:$G$994,ZOiS!$B$4:$B$994,E418),IF(G418="Wn-Ma",SUMIFS(ZOiS!$G$4:$G$994,ZOiS!$B$4:$B$994,E418)-SUMIFS(ZOiS!$H$4:$H$994,ZOiS!$B$4:$B$994,E418),IF(G418="Ma-Wn",SUMIFS(ZOiS!$H$4:$H$994,ZOiS!$B$4:$B$994,E418)-SUMIFS(ZOiS!$G$4:$G$994,ZOiS!$B$4:$B$994,E418),SUMIFS(ZOiS!$H$4:$H$994,ZOiS!$B$4:$B$994,E418)))),"")</f>
        <v/>
      </c>
      <c r="L418" s="150" t="str">
        <f>IF(K418&lt;&gt;"",IF(K418="Wn",SUMIFS(ZOiS!$E$4:$E$994,ZOiS!$B$4:$B$994,I418),IF(K418="Wn-Ma",SUMIFS(ZOiS!$E$4:$E$994,ZOiS!$B$4:$B$994,I418)-SUMIFS(ZOiS!$F$4:$F$994,ZOiS!$B$4:$B$994,I418),IF(K418="Ma-Wn",SUMIFS(ZOiS!$F$4:$F$994,ZOiS!$B$4:$B$994,I418)-SUMIFS(ZOiS!$E$4:$E$994,ZOiS!$B$4:$B$994,I418),SUMIFS(ZOiS!$F$4:$F$994,ZOiS!$B$4:$B$994,I418)))),"")</f>
        <v/>
      </c>
    </row>
    <row r="419" spans="4:12" x14ac:dyDescent="0.2">
      <c r="D419" s="150" t="str">
        <f>IF(C419&lt;&gt;"",IF(C419="Wn",SUMIFS(ZOiS!$G$4:$G$994,ZOiS!$B$4:$B$994,A419),IF(C419="Wn-Ma",SUMIFS(ZOiS!$G$4:$G$994,ZOiS!$B$4:$B$994,A419)-SUMIFS(ZOiS!$H$4:$H$994,ZOiS!$B$4:$B$994,A419),IF(C419="Ma-Wn",SUMIFS(ZOiS!$H$4:$H$994,ZOiS!$B$4:$B$994,A419)-SUMIFS(ZOiS!$G$4:$G$994,ZOiS!$B$4:$B$994,A419),SUMIFS(ZOiS!$H$4:$H$994,ZOiS!$B$4:$B$994,A419)))),"")</f>
        <v/>
      </c>
      <c r="H419" s="150" t="str">
        <f>IF(G419&lt;&gt;"",IF(G419="Wn",SUMIFS(ZOiS!$G$4:$G$994,ZOiS!$B$4:$B$994,E419),IF(G419="Wn-Ma",SUMIFS(ZOiS!$G$4:$G$994,ZOiS!$B$4:$B$994,E419)-SUMIFS(ZOiS!$H$4:$H$994,ZOiS!$B$4:$B$994,E419),IF(G419="Ma-Wn",SUMIFS(ZOiS!$H$4:$H$994,ZOiS!$B$4:$B$994,E419)-SUMIFS(ZOiS!$G$4:$G$994,ZOiS!$B$4:$B$994,E419),SUMIFS(ZOiS!$H$4:$H$994,ZOiS!$B$4:$B$994,E419)))),"")</f>
        <v/>
      </c>
      <c r="L419" s="150" t="str">
        <f>IF(K419&lt;&gt;"",IF(K419="Wn",SUMIFS(ZOiS!$E$4:$E$994,ZOiS!$B$4:$B$994,I419),IF(K419="Wn-Ma",SUMIFS(ZOiS!$E$4:$E$994,ZOiS!$B$4:$B$994,I419)-SUMIFS(ZOiS!$F$4:$F$994,ZOiS!$B$4:$B$994,I419),IF(K419="Ma-Wn",SUMIFS(ZOiS!$F$4:$F$994,ZOiS!$B$4:$B$994,I419)-SUMIFS(ZOiS!$E$4:$E$994,ZOiS!$B$4:$B$994,I419),SUMIFS(ZOiS!$F$4:$F$994,ZOiS!$B$4:$B$994,I419)))),"")</f>
        <v/>
      </c>
    </row>
    <row r="420" spans="4:12" x14ac:dyDescent="0.2">
      <c r="D420" s="150" t="str">
        <f>IF(C420&lt;&gt;"",IF(C420="Wn",SUMIFS(ZOiS!$G$4:$G$994,ZOiS!$B$4:$B$994,A420),IF(C420="Wn-Ma",SUMIFS(ZOiS!$G$4:$G$994,ZOiS!$B$4:$B$994,A420)-SUMIFS(ZOiS!$H$4:$H$994,ZOiS!$B$4:$B$994,A420),IF(C420="Ma-Wn",SUMIFS(ZOiS!$H$4:$H$994,ZOiS!$B$4:$B$994,A420)-SUMIFS(ZOiS!$G$4:$G$994,ZOiS!$B$4:$B$994,A420),SUMIFS(ZOiS!$H$4:$H$994,ZOiS!$B$4:$B$994,A420)))),"")</f>
        <v/>
      </c>
      <c r="H420" s="150" t="str">
        <f>IF(G420&lt;&gt;"",IF(G420="Wn",SUMIFS(ZOiS!$G$4:$G$994,ZOiS!$B$4:$B$994,E420),IF(G420="Wn-Ma",SUMIFS(ZOiS!$G$4:$G$994,ZOiS!$B$4:$B$994,E420)-SUMIFS(ZOiS!$H$4:$H$994,ZOiS!$B$4:$B$994,E420),IF(G420="Ma-Wn",SUMIFS(ZOiS!$H$4:$H$994,ZOiS!$B$4:$B$994,E420)-SUMIFS(ZOiS!$G$4:$G$994,ZOiS!$B$4:$B$994,E420),SUMIFS(ZOiS!$H$4:$H$994,ZOiS!$B$4:$B$994,E420)))),"")</f>
        <v/>
      </c>
      <c r="L420" s="150" t="str">
        <f>IF(K420&lt;&gt;"",IF(K420="Wn",SUMIFS(ZOiS!$E$4:$E$994,ZOiS!$B$4:$B$994,I420),IF(K420="Wn-Ma",SUMIFS(ZOiS!$E$4:$E$994,ZOiS!$B$4:$B$994,I420)-SUMIFS(ZOiS!$F$4:$F$994,ZOiS!$B$4:$B$994,I420),IF(K420="Ma-Wn",SUMIFS(ZOiS!$F$4:$F$994,ZOiS!$B$4:$B$994,I420)-SUMIFS(ZOiS!$E$4:$E$994,ZOiS!$B$4:$B$994,I420),SUMIFS(ZOiS!$F$4:$F$994,ZOiS!$B$4:$B$994,I420)))),"")</f>
        <v/>
      </c>
    </row>
    <row r="421" spans="4:12" x14ac:dyDescent="0.2">
      <c r="D421" s="150" t="str">
        <f>IF(C421&lt;&gt;"",IF(C421="Wn",SUMIFS(ZOiS!$G$4:$G$994,ZOiS!$B$4:$B$994,A421),IF(C421="Wn-Ma",SUMIFS(ZOiS!$G$4:$G$994,ZOiS!$B$4:$B$994,A421)-SUMIFS(ZOiS!$H$4:$H$994,ZOiS!$B$4:$B$994,A421),IF(C421="Ma-Wn",SUMIFS(ZOiS!$H$4:$H$994,ZOiS!$B$4:$B$994,A421)-SUMIFS(ZOiS!$G$4:$G$994,ZOiS!$B$4:$B$994,A421),SUMIFS(ZOiS!$H$4:$H$994,ZOiS!$B$4:$B$994,A421)))),"")</f>
        <v/>
      </c>
      <c r="H421" s="150" t="str">
        <f>IF(G421&lt;&gt;"",IF(G421="Wn",SUMIFS(ZOiS!$G$4:$G$994,ZOiS!$B$4:$B$994,E421),IF(G421="Wn-Ma",SUMIFS(ZOiS!$G$4:$G$994,ZOiS!$B$4:$B$994,E421)-SUMIFS(ZOiS!$H$4:$H$994,ZOiS!$B$4:$B$994,E421),IF(G421="Ma-Wn",SUMIFS(ZOiS!$H$4:$H$994,ZOiS!$B$4:$B$994,E421)-SUMIFS(ZOiS!$G$4:$G$994,ZOiS!$B$4:$B$994,E421),SUMIFS(ZOiS!$H$4:$H$994,ZOiS!$B$4:$B$994,E421)))),"")</f>
        <v/>
      </c>
      <c r="L421" s="150" t="str">
        <f>IF(K421&lt;&gt;"",IF(K421="Wn",SUMIFS(ZOiS!$E$4:$E$994,ZOiS!$B$4:$B$994,I421),IF(K421="Wn-Ma",SUMIFS(ZOiS!$E$4:$E$994,ZOiS!$B$4:$B$994,I421)-SUMIFS(ZOiS!$F$4:$F$994,ZOiS!$B$4:$B$994,I421),IF(K421="Ma-Wn",SUMIFS(ZOiS!$F$4:$F$994,ZOiS!$B$4:$B$994,I421)-SUMIFS(ZOiS!$E$4:$E$994,ZOiS!$B$4:$B$994,I421),SUMIFS(ZOiS!$F$4:$F$994,ZOiS!$B$4:$B$994,I421)))),"")</f>
        <v/>
      </c>
    </row>
    <row r="422" spans="4:12" x14ac:dyDescent="0.2">
      <c r="D422" s="150" t="str">
        <f>IF(C422&lt;&gt;"",IF(C422="Wn",SUMIFS(ZOiS!$G$4:$G$994,ZOiS!$B$4:$B$994,A422),IF(C422="Wn-Ma",SUMIFS(ZOiS!$G$4:$G$994,ZOiS!$B$4:$B$994,A422)-SUMIFS(ZOiS!$H$4:$H$994,ZOiS!$B$4:$B$994,A422),IF(C422="Ma-Wn",SUMIFS(ZOiS!$H$4:$H$994,ZOiS!$B$4:$B$994,A422)-SUMIFS(ZOiS!$G$4:$G$994,ZOiS!$B$4:$B$994,A422),SUMIFS(ZOiS!$H$4:$H$994,ZOiS!$B$4:$B$994,A422)))),"")</f>
        <v/>
      </c>
      <c r="H422" s="150" t="str">
        <f>IF(G422&lt;&gt;"",IF(G422="Wn",SUMIFS(ZOiS!$G$4:$G$994,ZOiS!$B$4:$B$994,E422),IF(G422="Wn-Ma",SUMIFS(ZOiS!$G$4:$G$994,ZOiS!$B$4:$B$994,E422)-SUMIFS(ZOiS!$H$4:$H$994,ZOiS!$B$4:$B$994,E422),IF(G422="Ma-Wn",SUMIFS(ZOiS!$H$4:$H$994,ZOiS!$B$4:$B$994,E422)-SUMIFS(ZOiS!$G$4:$G$994,ZOiS!$B$4:$B$994,E422),SUMIFS(ZOiS!$H$4:$H$994,ZOiS!$B$4:$B$994,E422)))),"")</f>
        <v/>
      </c>
      <c r="L422" s="150" t="str">
        <f>IF(K422&lt;&gt;"",IF(K422="Wn",SUMIFS(ZOiS!$E$4:$E$994,ZOiS!$B$4:$B$994,I422),IF(K422="Wn-Ma",SUMIFS(ZOiS!$E$4:$E$994,ZOiS!$B$4:$B$994,I422)-SUMIFS(ZOiS!$F$4:$F$994,ZOiS!$B$4:$B$994,I422),IF(K422="Ma-Wn",SUMIFS(ZOiS!$F$4:$F$994,ZOiS!$B$4:$B$994,I422)-SUMIFS(ZOiS!$E$4:$E$994,ZOiS!$B$4:$B$994,I422),SUMIFS(ZOiS!$F$4:$F$994,ZOiS!$B$4:$B$994,I422)))),"")</f>
        <v/>
      </c>
    </row>
    <row r="423" spans="4:12" x14ac:dyDescent="0.2">
      <c r="D423" s="150" t="str">
        <f>IF(C423&lt;&gt;"",IF(C423="Wn",SUMIFS(ZOiS!$G$4:$G$994,ZOiS!$B$4:$B$994,A423),IF(C423="Wn-Ma",SUMIFS(ZOiS!$G$4:$G$994,ZOiS!$B$4:$B$994,A423)-SUMIFS(ZOiS!$H$4:$H$994,ZOiS!$B$4:$B$994,A423),IF(C423="Ma-Wn",SUMIFS(ZOiS!$H$4:$H$994,ZOiS!$B$4:$B$994,A423)-SUMIFS(ZOiS!$G$4:$G$994,ZOiS!$B$4:$B$994,A423),SUMIFS(ZOiS!$H$4:$H$994,ZOiS!$B$4:$B$994,A423)))),"")</f>
        <v/>
      </c>
      <c r="H423" s="150" t="str">
        <f>IF(G423&lt;&gt;"",IF(G423="Wn",SUMIFS(ZOiS!$G$4:$G$994,ZOiS!$B$4:$B$994,E423),IF(G423="Wn-Ma",SUMIFS(ZOiS!$G$4:$G$994,ZOiS!$B$4:$B$994,E423)-SUMIFS(ZOiS!$H$4:$H$994,ZOiS!$B$4:$B$994,E423),IF(G423="Ma-Wn",SUMIFS(ZOiS!$H$4:$H$994,ZOiS!$B$4:$B$994,E423)-SUMIFS(ZOiS!$G$4:$G$994,ZOiS!$B$4:$B$994,E423),SUMIFS(ZOiS!$H$4:$H$994,ZOiS!$B$4:$B$994,E423)))),"")</f>
        <v/>
      </c>
      <c r="L423" s="150" t="str">
        <f>IF(K423&lt;&gt;"",IF(K423="Wn",SUMIFS(ZOiS!$E$4:$E$994,ZOiS!$B$4:$B$994,I423),IF(K423="Wn-Ma",SUMIFS(ZOiS!$E$4:$E$994,ZOiS!$B$4:$B$994,I423)-SUMIFS(ZOiS!$F$4:$F$994,ZOiS!$B$4:$B$994,I423),IF(K423="Ma-Wn",SUMIFS(ZOiS!$F$4:$F$994,ZOiS!$B$4:$B$994,I423)-SUMIFS(ZOiS!$E$4:$E$994,ZOiS!$B$4:$B$994,I423),SUMIFS(ZOiS!$F$4:$F$994,ZOiS!$B$4:$B$994,I423)))),"")</f>
        <v/>
      </c>
    </row>
    <row r="424" spans="4:12" x14ac:dyDescent="0.2">
      <c r="D424" s="150" t="str">
        <f>IF(C424&lt;&gt;"",IF(C424="Wn",SUMIFS(ZOiS!$G$4:$G$994,ZOiS!$B$4:$B$994,A424),IF(C424="Wn-Ma",SUMIFS(ZOiS!$G$4:$G$994,ZOiS!$B$4:$B$994,A424)-SUMIFS(ZOiS!$H$4:$H$994,ZOiS!$B$4:$B$994,A424),IF(C424="Ma-Wn",SUMIFS(ZOiS!$H$4:$H$994,ZOiS!$B$4:$B$994,A424)-SUMIFS(ZOiS!$G$4:$G$994,ZOiS!$B$4:$B$994,A424),SUMIFS(ZOiS!$H$4:$H$994,ZOiS!$B$4:$B$994,A424)))),"")</f>
        <v/>
      </c>
      <c r="H424" s="150" t="str">
        <f>IF(G424&lt;&gt;"",IF(G424="Wn",SUMIFS(ZOiS!$G$4:$G$994,ZOiS!$B$4:$B$994,E424),IF(G424="Wn-Ma",SUMIFS(ZOiS!$G$4:$G$994,ZOiS!$B$4:$B$994,E424)-SUMIFS(ZOiS!$H$4:$H$994,ZOiS!$B$4:$B$994,E424),IF(G424="Ma-Wn",SUMIFS(ZOiS!$H$4:$H$994,ZOiS!$B$4:$B$994,E424)-SUMIFS(ZOiS!$G$4:$G$994,ZOiS!$B$4:$B$994,E424),SUMIFS(ZOiS!$H$4:$H$994,ZOiS!$B$4:$B$994,E424)))),"")</f>
        <v/>
      </c>
      <c r="L424" s="150" t="str">
        <f>IF(K424&lt;&gt;"",IF(K424="Wn",SUMIFS(ZOiS!$E$4:$E$994,ZOiS!$B$4:$B$994,I424),IF(K424="Wn-Ma",SUMIFS(ZOiS!$E$4:$E$994,ZOiS!$B$4:$B$994,I424)-SUMIFS(ZOiS!$F$4:$F$994,ZOiS!$B$4:$B$994,I424),IF(K424="Ma-Wn",SUMIFS(ZOiS!$F$4:$F$994,ZOiS!$B$4:$B$994,I424)-SUMIFS(ZOiS!$E$4:$E$994,ZOiS!$B$4:$B$994,I424),SUMIFS(ZOiS!$F$4:$F$994,ZOiS!$B$4:$B$994,I424)))),"")</f>
        <v/>
      </c>
    </row>
    <row r="425" spans="4:12" x14ac:dyDescent="0.2">
      <c r="D425" s="150" t="str">
        <f>IF(C425&lt;&gt;"",IF(C425="Wn",SUMIFS(ZOiS!$G$4:$G$994,ZOiS!$B$4:$B$994,A425),IF(C425="Wn-Ma",SUMIFS(ZOiS!$G$4:$G$994,ZOiS!$B$4:$B$994,A425)-SUMIFS(ZOiS!$H$4:$H$994,ZOiS!$B$4:$B$994,A425),IF(C425="Ma-Wn",SUMIFS(ZOiS!$H$4:$H$994,ZOiS!$B$4:$B$994,A425)-SUMIFS(ZOiS!$G$4:$G$994,ZOiS!$B$4:$B$994,A425),SUMIFS(ZOiS!$H$4:$H$994,ZOiS!$B$4:$B$994,A425)))),"")</f>
        <v/>
      </c>
      <c r="H425" s="150" t="str">
        <f>IF(G425&lt;&gt;"",IF(G425="Wn",SUMIFS(ZOiS!$G$4:$G$994,ZOiS!$B$4:$B$994,E425),IF(G425="Wn-Ma",SUMIFS(ZOiS!$G$4:$G$994,ZOiS!$B$4:$B$994,E425)-SUMIFS(ZOiS!$H$4:$H$994,ZOiS!$B$4:$B$994,E425),IF(G425="Ma-Wn",SUMIFS(ZOiS!$H$4:$H$994,ZOiS!$B$4:$B$994,E425)-SUMIFS(ZOiS!$G$4:$G$994,ZOiS!$B$4:$B$994,E425),SUMIFS(ZOiS!$H$4:$H$994,ZOiS!$B$4:$B$994,E425)))),"")</f>
        <v/>
      </c>
      <c r="L425" s="150" t="str">
        <f>IF(K425&lt;&gt;"",IF(K425="Wn",SUMIFS(ZOiS!$E$4:$E$994,ZOiS!$B$4:$B$994,I425),IF(K425="Wn-Ma",SUMIFS(ZOiS!$E$4:$E$994,ZOiS!$B$4:$B$994,I425)-SUMIFS(ZOiS!$F$4:$F$994,ZOiS!$B$4:$B$994,I425),IF(K425="Ma-Wn",SUMIFS(ZOiS!$F$4:$F$994,ZOiS!$B$4:$B$994,I425)-SUMIFS(ZOiS!$E$4:$E$994,ZOiS!$B$4:$B$994,I425),SUMIFS(ZOiS!$F$4:$F$994,ZOiS!$B$4:$B$994,I425)))),"")</f>
        <v/>
      </c>
    </row>
    <row r="426" spans="4:12" x14ac:dyDescent="0.2">
      <c r="D426" s="150" t="str">
        <f>IF(C426&lt;&gt;"",IF(C426="Wn",SUMIFS(ZOiS!$G$4:$G$994,ZOiS!$B$4:$B$994,A426),IF(C426="Wn-Ma",SUMIFS(ZOiS!$G$4:$G$994,ZOiS!$B$4:$B$994,A426)-SUMIFS(ZOiS!$H$4:$H$994,ZOiS!$B$4:$B$994,A426),IF(C426="Ma-Wn",SUMIFS(ZOiS!$H$4:$H$994,ZOiS!$B$4:$B$994,A426)-SUMIFS(ZOiS!$G$4:$G$994,ZOiS!$B$4:$B$994,A426),SUMIFS(ZOiS!$H$4:$H$994,ZOiS!$B$4:$B$994,A426)))),"")</f>
        <v/>
      </c>
      <c r="H426" s="150" t="str">
        <f>IF(G426&lt;&gt;"",IF(G426="Wn",SUMIFS(ZOiS!$G$4:$G$994,ZOiS!$B$4:$B$994,E426),IF(G426="Wn-Ma",SUMIFS(ZOiS!$G$4:$G$994,ZOiS!$B$4:$B$994,E426)-SUMIFS(ZOiS!$H$4:$H$994,ZOiS!$B$4:$B$994,E426),IF(G426="Ma-Wn",SUMIFS(ZOiS!$H$4:$H$994,ZOiS!$B$4:$B$994,E426)-SUMIFS(ZOiS!$G$4:$G$994,ZOiS!$B$4:$B$994,E426),SUMIFS(ZOiS!$H$4:$H$994,ZOiS!$B$4:$B$994,E426)))),"")</f>
        <v/>
      </c>
      <c r="L426" s="150" t="str">
        <f>IF(K426&lt;&gt;"",IF(K426="Wn",SUMIFS(ZOiS!$E$4:$E$994,ZOiS!$B$4:$B$994,I426),IF(K426="Wn-Ma",SUMIFS(ZOiS!$E$4:$E$994,ZOiS!$B$4:$B$994,I426)-SUMIFS(ZOiS!$F$4:$F$994,ZOiS!$B$4:$B$994,I426),IF(K426="Ma-Wn",SUMIFS(ZOiS!$F$4:$F$994,ZOiS!$B$4:$B$994,I426)-SUMIFS(ZOiS!$E$4:$E$994,ZOiS!$B$4:$B$994,I426),SUMIFS(ZOiS!$F$4:$F$994,ZOiS!$B$4:$B$994,I426)))),"")</f>
        <v/>
      </c>
    </row>
    <row r="427" spans="4:12" x14ac:dyDescent="0.2">
      <c r="D427" s="150" t="str">
        <f>IF(C427&lt;&gt;"",IF(C427="Wn",SUMIFS(ZOiS!$G$4:$G$994,ZOiS!$B$4:$B$994,A427),IF(C427="Wn-Ma",SUMIFS(ZOiS!$G$4:$G$994,ZOiS!$B$4:$B$994,A427)-SUMIFS(ZOiS!$H$4:$H$994,ZOiS!$B$4:$B$994,A427),IF(C427="Ma-Wn",SUMIFS(ZOiS!$H$4:$H$994,ZOiS!$B$4:$B$994,A427)-SUMIFS(ZOiS!$G$4:$G$994,ZOiS!$B$4:$B$994,A427),SUMIFS(ZOiS!$H$4:$H$994,ZOiS!$B$4:$B$994,A427)))),"")</f>
        <v/>
      </c>
      <c r="H427" s="150" t="str">
        <f>IF(G427&lt;&gt;"",IF(G427="Wn",SUMIFS(ZOiS!$G$4:$G$994,ZOiS!$B$4:$B$994,E427),IF(G427="Wn-Ma",SUMIFS(ZOiS!$G$4:$G$994,ZOiS!$B$4:$B$994,E427)-SUMIFS(ZOiS!$H$4:$H$994,ZOiS!$B$4:$B$994,E427),IF(G427="Ma-Wn",SUMIFS(ZOiS!$H$4:$H$994,ZOiS!$B$4:$B$994,E427)-SUMIFS(ZOiS!$G$4:$G$994,ZOiS!$B$4:$B$994,E427),SUMIFS(ZOiS!$H$4:$H$994,ZOiS!$B$4:$B$994,E427)))),"")</f>
        <v/>
      </c>
      <c r="L427" s="150" t="str">
        <f>IF(K427&lt;&gt;"",IF(K427="Wn",SUMIFS(ZOiS!$E$4:$E$994,ZOiS!$B$4:$B$994,I427),IF(K427="Wn-Ma",SUMIFS(ZOiS!$E$4:$E$994,ZOiS!$B$4:$B$994,I427)-SUMIFS(ZOiS!$F$4:$F$994,ZOiS!$B$4:$B$994,I427),IF(K427="Ma-Wn",SUMIFS(ZOiS!$F$4:$F$994,ZOiS!$B$4:$B$994,I427)-SUMIFS(ZOiS!$E$4:$E$994,ZOiS!$B$4:$B$994,I427),SUMIFS(ZOiS!$F$4:$F$994,ZOiS!$B$4:$B$994,I427)))),"")</f>
        <v/>
      </c>
    </row>
    <row r="428" spans="4:12" x14ac:dyDescent="0.2">
      <c r="D428" s="150" t="str">
        <f>IF(C428&lt;&gt;"",IF(C428="Wn",SUMIFS(ZOiS!$G$4:$G$994,ZOiS!$B$4:$B$994,A428),IF(C428="Wn-Ma",SUMIFS(ZOiS!$G$4:$G$994,ZOiS!$B$4:$B$994,A428)-SUMIFS(ZOiS!$H$4:$H$994,ZOiS!$B$4:$B$994,A428),IF(C428="Ma-Wn",SUMIFS(ZOiS!$H$4:$H$994,ZOiS!$B$4:$B$994,A428)-SUMIFS(ZOiS!$G$4:$G$994,ZOiS!$B$4:$B$994,A428),SUMIFS(ZOiS!$H$4:$H$994,ZOiS!$B$4:$B$994,A428)))),"")</f>
        <v/>
      </c>
      <c r="H428" s="150" t="str">
        <f>IF(G428&lt;&gt;"",IF(G428="Wn",SUMIFS(ZOiS!$G$4:$G$994,ZOiS!$B$4:$B$994,E428),IF(G428="Wn-Ma",SUMIFS(ZOiS!$G$4:$G$994,ZOiS!$B$4:$B$994,E428)-SUMIFS(ZOiS!$H$4:$H$994,ZOiS!$B$4:$B$994,E428),IF(G428="Ma-Wn",SUMIFS(ZOiS!$H$4:$H$994,ZOiS!$B$4:$B$994,E428)-SUMIFS(ZOiS!$G$4:$G$994,ZOiS!$B$4:$B$994,E428),SUMIFS(ZOiS!$H$4:$H$994,ZOiS!$B$4:$B$994,E428)))),"")</f>
        <v/>
      </c>
      <c r="L428" s="150" t="str">
        <f>IF(K428&lt;&gt;"",IF(K428="Wn",SUMIFS(ZOiS!$E$4:$E$994,ZOiS!$B$4:$B$994,I428),IF(K428="Wn-Ma",SUMIFS(ZOiS!$E$4:$E$994,ZOiS!$B$4:$B$994,I428)-SUMIFS(ZOiS!$F$4:$F$994,ZOiS!$B$4:$B$994,I428),IF(K428="Ma-Wn",SUMIFS(ZOiS!$F$4:$F$994,ZOiS!$B$4:$B$994,I428)-SUMIFS(ZOiS!$E$4:$E$994,ZOiS!$B$4:$B$994,I428),SUMIFS(ZOiS!$F$4:$F$994,ZOiS!$B$4:$B$994,I428)))),"")</f>
        <v/>
      </c>
    </row>
    <row r="429" spans="4:12" x14ac:dyDescent="0.2">
      <c r="D429" s="150" t="str">
        <f>IF(C429&lt;&gt;"",IF(C429="Wn",SUMIFS(ZOiS!$G$4:$G$994,ZOiS!$B$4:$B$994,A429),IF(C429="Wn-Ma",SUMIFS(ZOiS!$G$4:$G$994,ZOiS!$B$4:$B$994,A429)-SUMIFS(ZOiS!$H$4:$H$994,ZOiS!$B$4:$B$994,A429),IF(C429="Ma-Wn",SUMIFS(ZOiS!$H$4:$H$994,ZOiS!$B$4:$B$994,A429)-SUMIFS(ZOiS!$G$4:$G$994,ZOiS!$B$4:$B$994,A429),SUMIFS(ZOiS!$H$4:$H$994,ZOiS!$B$4:$B$994,A429)))),"")</f>
        <v/>
      </c>
      <c r="H429" s="150" t="str">
        <f>IF(G429&lt;&gt;"",IF(G429="Wn",SUMIFS(ZOiS!$G$4:$G$994,ZOiS!$B$4:$B$994,E429),IF(G429="Wn-Ma",SUMIFS(ZOiS!$G$4:$G$994,ZOiS!$B$4:$B$994,E429)-SUMIFS(ZOiS!$H$4:$H$994,ZOiS!$B$4:$B$994,E429),IF(G429="Ma-Wn",SUMIFS(ZOiS!$H$4:$H$994,ZOiS!$B$4:$B$994,E429)-SUMIFS(ZOiS!$G$4:$G$994,ZOiS!$B$4:$B$994,E429),SUMIFS(ZOiS!$H$4:$H$994,ZOiS!$B$4:$B$994,E429)))),"")</f>
        <v/>
      </c>
      <c r="L429" s="150" t="str">
        <f>IF(K429&lt;&gt;"",IF(K429="Wn",SUMIFS(ZOiS!$E$4:$E$994,ZOiS!$B$4:$B$994,I429),IF(K429="Wn-Ma",SUMIFS(ZOiS!$E$4:$E$994,ZOiS!$B$4:$B$994,I429)-SUMIFS(ZOiS!$F$4:$F$994,ZOiS!$B$4:$B$994,I429),IF(K429="Ma-Wn",SUMIFS(ZOiS!$F$4:$F$994,ZOiS!$B$4:$B$994,I429)-SUMIFS(ZOiS!$E$4:$E$994,ZOiS!$B$4:$B$994,I429),SUMIFS(ZOiS!$F$4:$F$994,ZOiS!$B$4:$B$994,I429)))),"")</f>
        <v/>
      </c>
    </row>
    <row r="430" spans="4:12" x14ac:dyDescent="0.2">
      <c r="D430" s="150" t="str">
        <f>IF(C430&lt;&gt;"",IF(C430="Wn",SUMIFS(ZOiS!$G$4:$G$994,ZOiS!$B$4:$B$994,A430),IF(C430="Wn-Ma",SUMIFS(ZOiS!$G$4:$G$994,ZOiS!$B$4:$B$994,A430)-SUMIFS(ZOiS!$H$4:$H$994,ZOiS!$B$4:$B$994,A430),IF(C430="Ma-Wn",SUMIFS(ZOiS!$H$4:$H$994,ZOiS!$B$4:$B$994,A430)-SUMIFS(ZOiS!$G$4:$G$994,ZOiS!$B$4:$B$994,A430),SUMIFS(ZOiS!$H$4:$H$994,ZOiS!$B$4:$B$994,A430)))),"")</f>
        <v/>
      </c>
      <c r="H430" s="150" t="str">
        <f>IF(G430&lt;&gt;"",IF(G430="Wn",SUMIFS(ZOiS!$G$4:$G$994,ZOiS!$B$4:$B$994,E430),IF(G430="Wn-Ma",SUMIFS(ZOiS!$G$4:$G$994,ZOiS!$B$4:$B$994,E430)-SUMIFS(ZOiS!$H$4:$H$994,ZOiS!$B$4:$B$994,E430),IF(G430="Ma-Wn",SUMIFS(ZOiS!$H$4:$H$994,ZOiS!$B$4:$B$994,E430)-SUMIFS(ZOiS!$G$4:$G$994,ZOiS!$B$4:$B$994,E430),SUMIFS(ZOiS!$H$4:$H$994,ZOiS!$B$4:$B$994,E430)))),"")</f>
        <v/>
      </c>
      <c r="L430" s="150" t="str">
        <f>IF(K430&lt;&gt;"",IF(K430="Wn",SUMIFS(ZOiS!$E$4:$E$994,ZOiS!$B$4:$B$994,I430),IF(K430="Wn-Ma",SUMIFS(ZOiS!$E$4:$E$994,ZOiS!$B$4:$B$994,I430)-SUMIFS(ZOiS!$F$4:$F$994,ZOiS!$B$4:$B$994,I430),IF(K430="Ma-Wn",SUMIFS(ZOiS!$F$4:$F$994,ZOiS!$B$4:$B$994,I430)-SUMIFS(ZOiS!$E$4:$E$994,ZOiS!$B$4:$B$994,I430),SUMIFS(ZOiS!$F$4:$F$994,ZOiS!$B$4:$B$994,I430)))),"")</f>
        <v/>
      </c>
    </row>
    <row r="431" spans="4:12" x14ac:dyDescent="0.2">
      <c r="D431" s="150" t="str">
        <f>IF(C431&lt;&gt;"",IF(C431="Wn",SUMIFS(ZOiS!$G$4:$G$994,ZOiS!$B$4:$B$994,A431),IF(C431="Wn-Ma",SUMIFS(ZOiS!$G$4:$G$994,ZOiS!$B$4:$B$994,A431)-SUMIFS(ZOiS!$H$4:$H$994,ZOiS!$B$4:$B$994,A431),IF(C431="Ma-Wn",SUMIFS(ZOiS!$H$4:$H$994,ZOiS!$B$4:$B$994,A431)-SUMIFS(ZOiS!$G$4:$G$994,ZOiS!$B$4:$B$994,A431),SUMIFS(ZOiS!$H$4:$H$994,ZOiS!$B$4:$B$994,A431)))),"")</f>
        <v/>
      </c>
      <c r="H431" s="150" t="str">
        <f>IF(G431&lt;&gt;"",IF(G431="Wn",SUMIFS(ZOiS!$G$4:$G$994,ZOiS!$B$4:$B$994,E431),IF(G431="Wn-Ma",SUMIFS(ZOiS!$G$4:$G$994,ZOiS!$B$4:$B$994,E431)-SUMIFS(ZOiS!$H$4:$H$994,ZOiS!$B$4:$B$994,E431),IF(G431="Ma-Wn",SUMIFS(ZOiS!$H$4:$H$994,ZOiS!$B$4:$B$994,E431)-SUMIFS(ZOiS!$G$4:$G$994,ZOiS!$B$4:$B$994,E431),SUMIFS(ZOiS!$H$4:$H$994,ZOiS!$B$4:$B$994,E431)))),"")</f>
        <v/>
      </c>
      <c r="L431" s="150" t="str">
        <f>IF(K431&lt;&gt;"",IF(K431="Wn",SUMIFS(ZOiS!$E$4:$E$994,ZOiS!$B$4:$B$994,I431),IF(K431="Wn-Ma",SUMIFS(ZOiS!$E$4:$E$994,ZOiS!$B$4:$B$994,I431)-SUMIFS(ZOiS!$F$4:$F$994,ZOiS!$B$4:$B$994,I431),IF(K431="Ma-Wn",SUMIFS(ZOiS!$F$4:$F$994,ZOiS!$B$4:$B$994,I431)-SUMIFS(ZOiS!$E$4:$E$994,ZOiS!$B$4:$B$994,I431),SUMIFS(ZOiS!$F$4:$F$994,ZOiS!$B$4:$B$994,I431)))),"")</f>
        <v/>
      </c>
    </row>
    <row r="432" spans="4:12" x14ac:dyDescent="0.2">
      <c r="D432" s="150" t="str">
        <f>IF(C432&lt;&gt;"",IF(C432="Wn",SUMIFS(ZOiS!$G$4:$G$994,ZOiS!$B$4:$B$994,A432),IF(C432="Wn-Ma",SUMIFS(ZOiS!$G$4:$G$994,ZOiS!$B$4:$B$994,A432)-SUMIFS(ZOiS!$H$4:$H$994,ZOiS!$B$4:$B$994,A432),IF(C432="Ma-Wn",SUMIFS(ZOiS!$H$4:$H$994,ZOiS!$B$4:$B$994,A432)-SUMIFS(ZOiS!$G$4:$G$994,ZOiS!$B$4:$B$994,A432),SUMIFS(ZOiS!$H$4:$H$994,ZOiS!$B$4:$B$994,A432)))),"")</f>
        <v/>
      </c>
      <c r="H432" s="150" t="str">
        <f>IF(G432&lt;&gt;"",IF(G432="Wn",SUMIFS(ZOiS!$G$4:$G$994,ZOiS!$B$4:$B$994,E432),IF(G432="Wn-Ma",SUMIFS(ZOiS!$G$4:$G$994,ZOiS!$B$4:$B$994,E432)-SUMIFS(ZOiS!$H$4:$H$994,ZOiS!$B$4:$B$994,E432),IF(G432="Ma-Wn",SUMIFS(ZOiS!$H$4:$H$994,ZOiS!$B$4:$B$994,E432)-SUMIFS(ZOiS!$G$4:$G$994,ZOiS!$B$4:$B$994,E432),SUMIFS(ZOiS!$H$4:$H$994,ZOiS!$B$4:$B$994,E432)))),"")</f>
        <v/>
      </c>
      <c r="L432" s="150" t="str">
        <f>IF(K432&lt;&gt;"",IF(K432="Wn",SUMIFS(ZOiS!$E$4:$E$994,ZOiS!$B$4:$B$994,I432),IF(K432="Wn-Ma",SUMIFS(ZOiS!$E$4:$E$994,ZOiS!$B$4:$B$994,I432)-SUMIFS(ZOiS!$F$4:$F$994,ZOiS!$B$4:$B$994,I432),IF(K432="Ma-Wn",SUMIFS(ZOiS!$F$4:$F$994,ZOiS!$B$4:$B$994,I432)-SUMIFS(ZOiS!$E$4:$E$994,ZOiS!$B$4:$B$994,I432),SUMIFS(ZOiS!$F$4:$F$994,ZOiS!$B$4:$B$994,I432)))),"")</f>
        <v/>
      </c>
    </row>
    <row r="433" spans="4:12" x14ac:dyDescent="0.2">
      <c r="D433" s="150" t="str">
        <f>IF(C433&lt;&gt;"",IF(C433="Wn",SUMIFS(ZOiS!$G$4:$G$994,ZOiS!$B$4:$B$994,A433),IF(C433="Wn-Ma",SUMIFS(ZOiS!$G$4:$G$994,ZOiS!$B$4:$B$994,A433)-SUMIFS(ZOiS!$H$4:$H$994,ZOiS!$B$4:$B$994,A433),IF(C433="Ma-Wn",SUMIFS(ZOiS!$H$4:$H$994,ZOiS!$B$4:$B$994,A433)-SUMIFS(ZOiS!$G$4:$G$994,ZOiS!$B$4:$B$994,A433),SUMIFS(ZOiS!$H$4:$H$994,ZOiS!$B$4:$B$994,A433)))),"")</f>
        <v/>
      </c>
      <c r="H433" s="150" t="str">
        <f>IF(G433&lt;&gt;"",IF(G433="Wn",SUMIFS(ZOiS!$G$4:$G$994,ZOiS!$B$4:$B$994,E433),IF(G433="Wn-Ma",SUMIFS(ZOiS!$G$4:$G$994,ZOiS!$B$4:$B$994,E433)-SUMIFS(ZOiS!$H$4:$H$994,ZOiS!$B$4:$B$994,E433),IF(G433="Ma-Wn",SUMIFS(ZOiS!$H$4:$H$994,ZOiS!$B$4:$B$994,E433)-SUMIFS(ZOiS!$G$4:$G$994,ZOiS!$B$4:$B$994,E433),SUMIFS(ZOiS!$H$4:$H$994,ZOiS!$B$4:$B$994,E433)))),"")</f>
        <v/>
      </c>
      <c r="L433" s="150" t="str">
        <f>IF(K433&lt;&gt;"",IF(K433="Wn",SUMIFS(ZOiS!$E$4:$E$994,ZOiS!$B$4:$B$994,I433),IF(K433="Wn-Ma",SUMIFS(ZOiS!$E$4:$E$994,ZOiS!$B$4:$B$994,I433)-SUMIFS(ZOiS!$F$4:$F$994,ZOiS!$B$4:$B$994,I433),IF(K433="Ma-Wn",SUMIFS(ZOiS!$F$4:$F$994,ZOiS!$B$4:$B$994,I433)-SUMIFS(ZOiS!$E$4:$E$994,ZOiS!$B$4:$B$994,I433),SUMIFS(ZOiS!$F$4:$F$994,ZOiS!$B$4:$B$994,I433)))),"")</f>
        <v/>
      </c>
    </row>
    <row r="434" spans="4:12" x14ac:dyDescent="0.2">
      <c r="D434" s="150" t="str">
        <f>IF(C434&lt;&gt;"",IF(C434="Wn",SUMIFS(ZOiS!$G$4:$G$994,ZOiS!$B$4:$B$994,A434),IF(C434="Wn-Ma",SUMIFS(ZOiS!$G$4:$G$994,ZOiS!$B$4:$B$994,A434)-SUMIFS(ZOiS!$H$4:$H$994,ZOiS!$B$4:$B$994,A434),IF(C434="Ma-Wn",SUMIFS(ZOiS!$H$4:$H$994,ZOiS!$B$4:$B$994,A434)-SUMIFS(ZOiS!$G$4:$G$994,ZOiS!$B$4:$B$994,A434),SUMIFS(ZOiS!$H$4:$H$994,ZOiS!$B$4:$B$994,A434)))),"")</f>
        <v/>
      </c>
      <c r="H434" s="150" t="str">
        <f>IF(G434&lt;&gt;"",IF(G434="Wn",SUMIFS(ZOiS!$G$4:$G$994,ZOiS!$B$4:$B$994,E434),IF(G434="Wn-Ma",SUMIFS(ZOiS!$G$4:$G$994,ZOiS!$B$4:$B$994,E434)-SUMIFS(ZOiS!$H$4:$H$994,ZOiS!$B$4:$B$994,E434),IF(G434="Ma-Wn",SUMIFS(ZOiS!$H$4:$H$994,ZOiS!$B$4:$B$994,E434)-SUMIFS(ZOiS!$G$4:$G$994,ZOiS!$B$4:$B$994,E434),SUMIFS(ZOiS!$H$4:$H$994,ZOiS!$B$4:$B$994,E434)))),"")</f>
        <v/>
      </c>
      <c r="L434" s="150" t="str">
        <f>IF(K434&lt;&gt;"",IF(K434="Wn",SUMIFS(ZOiS!$E$4:$E$994,ZOiS!$B$4:$B$994,I434),IF(K434="Wn-Ma",SUMIFS(ZOiS!$E$4:$E$994,ZOiS!$B$4:$B$994,I434)-SUMIFS(ZOiS!$F$4:$F$994,ZOiS!$B$4:$B$994,I434),IF(K434="Ma-Wn",SUMIFS(ZOiS!$F$4:$F$994,ZOiS!$B$4:$B$994,I434)-SUMIFS(ZOiS!$E$4:$E$994,ZOiS!$B$4:$B$994,I434),SUMIFS(ZOiS!$F$4:$F$994,ZOiS!$B$4:$B$994,I434)))),"")</f>
        <v/>
      </c>
    </row>
    <row r="435" spans="4:12" x14ac:dyDescent="0.2">
      <c r="D435" s="150" t="str">
        <f>IF(C435&lt;&gt;"",IF(C435="Wn",SUMIFS(ZOiS!$G$4:$G$994,ZOiS!$B$4:$B$994,A435),IF(C435="Wn-Ma",SUMIFS(ZOiS!$G$4:$G$994,ZOiS!$B$4:$B$994,A435)-SUMIFS(ZOiS!$H$4:$H$994,ZOiS!$B$4:$B$994,A435),IF(C435="Ma-Wn",SUMIFS(ZOiS!$H$4:$H$994,ZOiS!$B$4:$B$994,A435)-SUMIFS(ZOiS!$G$4:$G$994,ZOiS!$B$4:$B$994,A435),SUMIFS(ZOiS!$H$4:$H$994,ZOiS!$B$4:$B$994,A435)))),"")</f>
        <v/>
      </c>
      <c r="H435" s="150" t="str">
        <f>IF(G435&lt;&gt;"",IF(G435="Wn",SUMIFS(ZOiS!$G$4:$G$994,ZOiS!$B$4:$B$994,E435),IF(G435="Wn-Ma",SUMIFS(ZOiS!$G$4:$G$994,ZOiS!$B$4:$B$994,E435)-SUMIFS(ZOiS!$H$4:$H$994,ZOiS!$B$4:$B$994,E435),IF(G435="Ma-Wn",SUMIFS(ZOiS!$H$4:$H$994,ZOiS!$B$4:$B$994,E435)-SUMIFS(ZOiS!$G$4:$G$994,ZOiS!$B$4:$B$994,E435),SUMIFS(ZOiS!$H$4:$H$994,ZOiS!$B$4:$B$994,E435)))),"")</f>
        <v/>
      </c>
      <c r="L435" s="150" t="str">
        <f>IF(K435&lt;&gt;"",IF(K435="Wn",SUMIFS(ZOiS!$E$4:$E$994,ZOiS!$B$4:$B$994,I435),IF(K435="Wn-Ma",SUMIFS(ZOiS!$E$4:$E$994,ZOiS!$B$4:$B$994,I435)-SUMIFS(ZOiS!$F$4:$F$994,ZOiS!$B$4:$B$994,I435),IF(K435="Ma-Wn",SUMIFS(ZOiS!$F$4:$F$994,ZOiS!$B$4:$B$994,I435)-SUMIFS(ZOiS!$E$4:$E$994,ZOiS!$B$4:$B$994,I435),SUMIFS(ZOiS!$F$4:$F$994,ZOiS!$B$4:$B$994,I435)))),"")</f>
        <v/>
      </c>
    </row>
    <row r="436" spans="4:12" x14ac:dyDescent="0.2">
      <c r="D436" s="150" t="str">
        <f>IF(C436&lt;&gt;"",IF(C436="Wn",SUMIFS(ZOiS!$G$4:$G$994,ZOiS!$B$4:$B$994,A436),IF(C436="Wn-Ma",SUMIFS(ZOiS!$G$4:$G$994,ZOiS!$B$4:$B$994,A436)-SUMIFS(ZOiS!$H$4:$H$994,ZOiS!$B$4:$B$994,A436),IF(C436="Ma-Wn",SUMIFS(ZOiS!$H$4:$H$994,ZOiS!$B$4:$B$994,A436)-SUMIFS(ZOiS!$G$4:$G$994,ZOiS!$B$4:$B$994,A436),SUMIFS(ZOiS!$H$4:$H$994,ZOiS!$B$4:$B$994,A436)))),"")</f>
        <v/>
      </c>
      <c r="H436" s="150" t="str">
        <f>IF(G436&lt;&gt;"",IF(G436="Wn",SUMIFS(ZOiS!$G$4:$G$994,ZOiS!$B$4:$B$994,E436),IF(G436="Wn-Ma",SUMIFS(ZOiS!$G$4:$G$994,ZOiS!$B$4:$B$994,E436)-SUMIFS(ZOiS!$H$4:$H$994,ZOiS!$B$4:$B$994,E436),IF(G436="Ma-Wn",SUMIFS(ZOiS!$H$4:$H$994,ZOiS!$B$4:$B$994,E436)-SUMIFS(ZOiS!$G$4:$G$994,ZOiS!$B$4:$B$994,E436),SUMIFS(ZOiS!$H$4:$H$994,ZOiS!$B$4:$B$994,E436)))),"")</f>
        <v/>
      </c>
      <c r="L436" s="150" t="str">
        <f>IF(K436&lt;&gt;"",IF(K436="Wn",SUMIFS(ZOiS!$E$4:$E$994,ZOiS!$B$4:$B$994,I436),IF(K436="Wn-Ma",SUMIFS(ZOiS!$E$4:$E$994,ZOiS!$B$4:$B$994,I436)-SUMIFS(ZOiS!$F$4:$F$994,ZOiS!$B$4:$B$994,I436),IF(K436="Ma-Wn",SUMIFS(ZOiS!$F$4:$F$994,ZOiS!$B$4:$B$994,I436)-SUMIFS(ZOiS!$E$4:$E$994,ZOiS!$B$4:$B$994,I436),SUMIFS(ZOiS!$F$4:$F$994,ZOiS!$B$4:$B$994,I436)))),"")</f>
        <v/>
      </c>
    </row>
    <row r="437" spans="4:12" x14ac:dyDescent="0.2">
      <c r="D437" s="150" t="str">
        <f>IF(C437&lt;&gt;"",IF(C437="Wn",SUMIFS(ZOiS!$G$4:$G$994,ZOiS!$B$4:$B$994,A437),IF(C437="Wn-Ma",SUMIFS(ZOiS!$G$4:$G$994,ZOiS!$B$4:$B$994,A437)-SUMIFS(ZOiS!$H$4:$H$994,ZOiS!$B$4:$B$994,A437),IF(C437="Ma-Wn",SUMIFS(ZOiS!$H$4:$H$994,ZOiS!$B$4:$B$994,A437)-SUMIFS(ZOiS!$G$4:$G$994,ZOiS!$B$4:$B$994,A437),SUMIFS(ZOiS!$H$4:$H$994,ZOiS!$B$4:$B$994,A437)))),"")</f>
        <v/>
      </c>
      <c r="H437" s="150" t="str">
        <f>IF(G437&lt;&gt;"",IF(G437="Wn",SUMIFS(ZOiS!$G$4:$G$994,ZOiS!$B$4:$B$994,E437),IF(G437="Wn-Ma",SUMIFS(ZOiS!$G$4:$G$994,ZOiS!$B$4:$B$994,E437)-SUMIFS(ZOiS!$H$4:$H$994,ZOiS!$B$4:$B$994,E437),IF(G437="Ma-Wn",SUMIFS(ZOiS!$H$4:$H$994,ZOiS!$B$4:$B$994,E437)-SUMIFS(ZOiS!$G$4:$G$994,ZOiS!$B$4:$B$994,E437),SUMIFS(ZOiS!$H$4:$H$994,ZOiS!$B$4:$B$994,E437)))),"")</f>
        <v/>
      </c>
      <c r="L437" s="150" t="str">
        <f>IF(K437&lt;&gt;"",IF(K437="Wn",SUMIFS(ZOiS!$E$4:$E$994,ZOiS!$B$4:$B$994,I437),IF(K437="Wn-Ma",SUMIFS(ZOiS!$E$4:$E$994,ZOiS!$B$4:$B$994,I437)-SUMIFS(ZOiS!$F$4:$F$994,ZOiS!$B$4:$B$994,I437),IF(K437="Ma-Wn",SUMIFS(ZOiS!$F$4:$F$994,ZOiS!$B$4:$B$994,I437)-SUMIFS(ZOiS!$E$4:$E$994,ZOiS!$B$4:$B$994,I437),SUMIFS(ZOiS!$F$4:$F$994,ZOiS!$B$4:$B$994,I437)))),"")</f>
        <v/>
      </c>
    </row>
    <row r="438" spans="4:12" x14ac:dyDescent="0.2">
      <c r="D438" s="150" t="str">
        <f>IF(C438&lt;&gt;"",IF(C438="Wn",SUMIFS(ZOiS!$G$4:$G$994,ZOiS!$B$4:$B$994,A438),IF(C438="Wn-Ma",SUMIFS(ZOiS!$G$4:$G$994,ZOiS!$B$4:$B$994,A438)-SUMIFS(ZOiS!$H$4:$H$994,ZOiS!$B$4:$B$994,A438),IF(C438="Ma-Wn",SUMIFS(ZOiS!$H$4:$H$994,ZOiS!$B$4:$B$994,A438)-SUMIFS(ZOiS!$G$4:$G$994,ZOiS!$B$4:$B$994,A438),SUMIFS(ZOiS!$H$4:$H$994,ZOiS!$B$4:$B$994,A438)))),"")</f>
        <v/>
      </c>
      <c r="H438" s="150" t="str">
        <f>IF(G438&lt;&gt;"",IF(G438="Wn",SUMIFS(ZOiS!$G$4:$G$994,ZOiS!$B$4:$B$994,E438),IF(G438="Wn-Ma",SUMIFS(ZOiS!$G$4:$G$994,ZOiS!$B$4:$B$994,E438)-SUMIFS(ZOiS!$H$4:$H$994,ZOiS!$B$4:$B$994,E438),IF(G438="Ma-Wn",SUMIFS(ZOiS!$H$4:$H$994,ZOiS!$B$4:$B$994,E438)-SUMIFS(ZOiS!$G$4:$G$994,ZOiS!$B$4:$B$994,E438),SUMIFS(ZOiS!$H$4:$H$994,ZOiS!$B$4:$B$994,E438)))),"")</f>
        <v/>
      </c>
      <c r="L438" s="150" t="str">
        <f>IF(K438&lt;&gt;"",IF(K438="Wn",SUMIFS(ZOiS!$E$4:$E$994,ZOiS!$B$4:$B$994,I438),IF(K438="Wn-Ma",SUMIFS(ZOiS!$E$4:$E$994,ZOiS!$B$4:$B$994,I438)-SUMIFS(ZOiS!$F$4:$F$994,ZOiS!$B$4:$B$994,I438),IF(K438="Ma-Wn",SUMIFS(ZOiS!$F$4:$F$994,ZOiS!$B$4:$B$994,I438)-SUMIFS(ZOiS!$E$4:$E$994,ZOiS!$B$4:$B$994,I438),SUMIFS(ZOiS!$F$4:$F$994,ZOiS!$B$4:$B$994,I438)))),"")</f>
        <v/>
      </c>
    </row>
    <row r="439" spans="4:12" x14ac:dyDescent="0.2">
      <c r="D439" s="150" t="str">
        <f>IF(C439&lt;&gt;"",IF(C439="Wn",SUMIFS(ZOiS!$G$4:$G$994,ZOiS!$B$4:$B$994,A439),IF(C439="Wn-Ma",SUMIFS(ZOiS!$G$4:$G$994,ZOiS!$B$4:$B$994,A439)-SUMIFS(ZOiS!$H$4:$H$994,ZOiS!$B$4:$B$994,A439),IF(C439="Ma-Wn",SUMIFS(ZOiS!$H$4:$H$994,ZOiS!$B$4:$B$994,A439)-SUMIFS(ZOiS!$G$4:$G$994,ZOiS!$B$4:$B$994,A439),SUMIFS(ZOiS!$H$4:$H$994,ZOiS!$B$4:$B$994,A439)))),"")</f>
        <v/>
      </c>
      <c r="H439" s="150" t="str">
        <f>IF(G439&lt;&gt;"",IF(G439="Wn",SUMIFS(ZOiS!$G$4:$G$994,ZOiS!$B$4:$B$994,E439),IF(G439="Wn-Ma",SUMIFS(ZOiS!$G$4:$G$994,ZOiS!$B$4:$B$994,E439)-SUMIFS(ZOiS!$H$4:$H$994,ZOiS!$B$4:$B$994,E439),IF(G439="Ma-Wn",SUMIFS(ZOiS!$H$4:$H$994,ZOiS!$B$4:$B$994,E439)-SUMIFS(ZOiS!$G$4:$G$994,ZOiS!$B$4:$B$994,E439),SUMIFS(ZOiS!$H$4:$H$994,ZOiS!$B$4:$B$994,E439)))),"")</f>
        <v/>
      </c>
      <c r="L439" s="150" t="str">
        <f>IF(K439&lt;&gt;"",IF(K439="Wn",SUMIFS(ZOiS!$E$4:$E$994,ZOiS!$B$4:$B$994,I439),IF(K439="Wn-Ma",SUMIFS(ZOiS!$E$4:$E$994,ZOiS!$B$4:$B$994,I439)-SUMIFS(ZOiS!$F$4:$F$994,ZOiS!$B$4:$B$994,I439),IF(K439="Ma-Wn",SUMIFS(ZOiS!$F$4:$F$994,ZOiS!$B$4:$B$994,I439)-SUMIFS(ZOiS!$E$4:$E$994,ZOiS!$B$4:$B$994,I439),SUMIFS(ZOiS!$F$4:$F$994,ZOiS!$B$4:$B$994,I439)))),"")</f>
        <v/>
      </c>
    </row>
    <row r="440" spans="4:12" x14ac:dyDescent="0.2">
      <c r="D440" s="150" t="str">
        <f>IF(C440&lt;&gt;"",IF(C440="Wn",SUMIFS(ZOiS!$G$4:$G$994,ZOiS!$B$4:$B$994,A440),IF(C440="Wn-Ma",SUMIFS(ZOiS!$G$4:$G$994,ZOiS!$B$4:$B$994,A440)-SUMIFS(ZOiS!$H$4:$H$994,ZOiS!$B$4:$B$994,A440),IF(C440="Ma-Wn",SUMIFS(ZOiS!$H$4:$H$994,ZOiS!$B$4:$B$994,A440)-SUMIFS(ZOiS!$G$4:$G$994,ZOiS!$B$4:$B$994,A440),SUMIFS(ZOiS!$H$4:$H$994,ZOiS!$B$4:$B$994,A440)))),"")</f>
        <v/>
      </c>
      <c r="H440" s="150" t="str">
        <f>IF(G440&lt;&gt;"",IF(G440="Wn",SUMIFS(ZOiS!$G$4:$G$994,ZOiS!$B$4:$B$994,E440),IF(G440="Wn-Ma",SUMIFS(ZOiS!$G$4:$G$994,ZOiS!$B$4:$B$994,E440)-SUMIFS(ZOiS!$H$4:$H$994,ZOiS!$B$4:$B$994,E440),IF(G440="Ma-Wn",SUMIFS(ZOiS!$H$4:$H$994,ZOiS!$B$4:$B$994,E440)-SUMIFS(ZOiS!$G$4:$G$994,ZOiS!$B$4:$B$994,E440),SUMIFS(ZOiS!$H$4:$H$994,ZOiS!$B$4:$B$994,E440)))),"")</f>
        <v/>
      </c>
      <c r="L440" s="150" t="str">
        <f>IF(K440&lt;&gt;"",IF(K440="Wn",SUMIFS(ZOiS!$E$4:$E$994,ZOiS!$B$4:$B$994,I440),IF(K440="Wn-Ma",SUMIFS(ZOiS!$E$4:$E$994,ZOiS!$B$4:$B$994,I440)-SUMIFS(ZOiS!$F$4:$F$994,ZOiS!$B$4:$B$994,I440),IF(K440="Ma-Wn",SUMIFS(ZOiS!$F$4:$F$994,ZOiS!$B$4:$B$994,I440)-SUMIFS(ZOiS!$E$4:$E$994,ZOiS!$B$4:$B$994,I440),SUMIFS(ZOiS!$F$4:$F$994,ZOiS!$B$4:$B$994,I440)))),"")</f>
        <v/>
      </c>
    </row>
    <row r="441" spans="4:12" x14ac:dyDescent="0.2">
      <c r="D441" s="150" t="str">
        <f>IF(C441&lt;&gt;"",IF(C441="Wn",SUMIFS(ZOiS!$G$4:$G$994,ZOiS!$B$4:$B$994,A441),IF(C441="Wn-Ma",SUMIFS(ZOiS!$G$4:$G$994,ZOiS!$B$4:$B$994,A441)-SUMIFS(ZOiS!$H$4:$H$994,ZOiS!$B$4:$B$994,A441),IF(C441="Ma-Wn",SUMIFS(ZOiS!$H$4:$H$994,ZOiS!$B$4:$B$994,A441)-SUMIFS(ZOiS!$G$4:$G$994,ZOiS!$B$4:$B$994,A441),SUMIFS(ZOiS!$H$4:$H$994,ZOiS!$B$4:$B$994,A441)))),"")</f>
        <v/>
      </c>
      <c r="H441" s="150" t="str">
        <f>IF(G441&lt;&gt;"",IF(G441="Wn",SUMIFS(ZOiS!$G$4:$G$994,ZOiS!$B$4:$B$994,E441),IF(G441="Wn-Ma",SUMIFS(ZOiS!$G$4:$G$994,ZOiS!$B$4:$B$994,E441)-SUMIFS(ZOiS!$H$4:$H$994,ZOiS!$B$4:$B$994,E441),IF(G441="Ma-Wn",SUMIFS(ZOiS!$H$4:$H$994,ZOiS!$B$4:$B$994,E441)-SUMIFS(ZOiS!$G$4:$G$994,ZOiS!$B$4:$B$994,E441),SUMIFS(ZOiS!$H$4:$H$994,ZOiS!$B$4:$B$994,E441)))),"")</f>
        <v/>
      </c>
      <c r="L441" s="150" t="str">
        <f>IF(K441&lt;&gt;"",IF(K441="Wn",SUMIFS(ZOiS!$E$4:$E$994,ZOiS!$B$4:$B$994,I441),IF(K441="Wn-Ma",SUMIFS(ZOiS!$E$4:$E$994,ZOiS!$B$4:$B$994,I441)-SUMIFS(ZOiS!$F$4:$F$994,ZOiS!$B$4:$B$994,I441),IF(K441="Ma-Wn",SUMIFS(ZOiS!$F$4:$F$994,ZOiS!$B$4:$B$994,I441)-SUMIFS(ZOiS!$E$4:$E$994,ZOiS!$B$4:$B$994,I441),SUMIFS(ZOiS!$F$4:$F$994,ZOiS!$B$4:$B$994,I441)))),"")</f>
        <v/>
      </c>
    </row>
    <row r="442" spans="4:12" x14ac:dyDescent="0.2">
      <c r="D442" s="150" t="str">
        <f>IF(C442&lt;&gt;"",IF(C442="Wn",SUMIFS(ZOiS!$G$4:$G$994,ZOiS!$B$4:$B$994,A442),IF(C442="Wn-Ma",SUMIFS(ZOiS!$G$4:$G$994,ZOiS!$B$4:$B$994,A442)-SUMIFS(ZOiS!$H$4:$H$994,ZOiS!$B$4:$B$994,A442),IF(C442="Ma-Wn",SUMIFS(ZOiS!$H$4:$H$994,ZOiS!$B$4:$B$994,A442)-SUMIFS(ZOiS!$G$4:$G$994,ZOiS!$B$4:$B$994,A442),SUMIFS(ZOiS!$H$4:$H$994,ZOiS!$B$4:$B$994,A442)))),"")</f>
        <v/>
      </c>
      <c r="H442" s="150" t="str">
        <f>IF(G442&lt;&gt;"",IF(G442="Wn",SUMIFS(ZOiS!$G$4:$G$994,ZOiS!$B$4:$B$994,E442),IF(G442="Wn-Ma",SUMIFS(ZOiS!$G$4:$G$994,ZOiS!$B$4:$B$994,E442)-SUMIFS(ZOiS!$H$4:$H$994,ZOiS!$B$4:$B$994,E442),IF(G442="Ma-Wn",SUMIFS(ZOiS!$H$4:$H$994,ZOiS!$B$4:$B$994,E442)-SUMIFS(ZOiS!$G$4:$G$994,ZOiS!$B$4:$B$994,E442),SUMIFS(ZOiS!$H$4:$H$994,ZOiS!$B$4:$B$994,E442)))),"")</f>
        <v/>
      </c>
      <c r="L442" s="150" t="str">
        <f>IF(K442&lt;&gt;"",IF(K442="Wn",SUMIFS(ZOiS!$E$4:$E$994,ZOiS!$B$4:$B$994,I442),IF(K442="Wn-Ma",SUMIFS(ZOiS!$E$4:$E$994,ZOiS!$B$4:$B$994,I442)-SUMIFS(ZOiS!$F$4:$F$994,ZOiS!$B$4:$B$994,I442),IF(K442="Ma-Wn",SUMIFS(ZOiS!$F$4:$F$994,ZOiS!$B$4:$B$994,I442)-SUMIFS(ZOiS!$E$4:$E$994,ZOiS!$B$4:$B$994,I442),SUMIFS(ZOiS!$F$4:$F$994,ZOiS!$B$4:$B$994,I442)))),"")</f>
        <v/>
      </c>
    </row>
    <row r="443" spans="4:12" x14ac:dyDescent="0.2">
      <c r="D443" s="150" t="str">
        <f>IF(C443&lt;&gt;"",IF(C443="Wn",SUMIFS(ZOiS!$G$4:$G$994,ZOiS!$B$4:$B$994,A443),IF(C443="Wn-Ma",SUMIFS(ZOiS!$G$4:$G$994,ZOiS!$B$4:$B$994,A443)-SUMIFS(ZOiS!$H$4:$H$994,ZOiS!$B$4:$B$994,A443),IF(C443="Ma-Wn",SUMIFS(ZOiS!$H$4:$H$994,ZOiS!$B$4:$B$994,A443)-SUMIFS(ZOiS!$G$4:$G$994,ZOiS!$B$4:$B$994,A443),SUMIFS(ZOiS!$H$4:$H$994,ZOiS!$B$4:$B$994,A443)))),"")</f>
        <v/>
      </c>
      <c r="H443" s="150" t="str">
        <f>IF(G443&lt;&gt;"",IF(G443="Wn",SUMIFS(ZOiS!$G$4:$G$994,ZOiS!$B$4:$B$994,E443),IF(G443="Wn-Ma",SUMIFS(ZOiS!$G$4:$G$994,ZOiS!$B$4:$B$994,E443)-SUMIFS(ZOiS!$H$4:$H$994,ZOiS!$B$4:$B$994,E443),IF(G443="Ma-Wn",SUMIFS(ZOiS!$H$4:$H$994,ZOiS!$B$4:$B$994,E443)-SUMIFS(ZOiS!$G$4:$G$994,ZOiS!$B$4:$B$994,E443),SUMIFS(ZOiS!$H$4:$H$994,ZOiS!$B$4:$B$994,E443)))),"")</f>
        <v/>
      </c>
      <c r="L443" s="150" t="str">
        <f>IF(K443&lt;&gt;"",IF(K443="Wn",SUMIFS(ZOiS!$E$4:$E$994,ZOiS!$B$4:$B$994,I443),IF(K443="Wn-Ma",SUMIFS(ZOiS!$E$4:$E$994,ZOiS!$B$4:$B$994,I443)-SUMIFS(ZOiS!$F$4:$F$994,ZOiS!$B$4:$B$994,I443),IF(K443="Ma-Wn",SUMIFS(ZOiS!$F$4:$F$994,ZOiS!$B$4:$B$994,I443)-SUMIFS(ZOiS!$E$4:$E$994,ZOiS!$B$4:$B$994,I443),SUMIFS(ZOiS!$F$4:$F$994,ZOiS!$B$4:$B$994,I443)))),"")</f>
        <v/>
      </c>
    </row>
    <row r="444" spans="4:12" x14ac:dyDescent="0.2">
      <c r="D444" s="150" t="str">
        <f>IF(C444&lt;&gt;"",IF(C444="Wn",SUMIFS(ZOiS!$G$4:$G$994,ZOiS!$B$4:$B$994,A444),IF(C444="Wn-Ma",SUMIFS(ZOiS!$G$4:$G$994,ZOiS!$B$4:$B$994,A444)-SUMIFS(ZOiS!$H$4:$H$994,ZOiS!$B$4:$B$994,A444),IF(C444="Ma-Wn",SUMIFS(ZOiS!$H$4:$H$994,ZOiS!$B$4:$B$994,A444)-SUMIFS(ZOiS!$G$4:$G$994,ZOiS!$B$4:$B$994,A444),SUMIFS(ZOiS!$H$4:$H$994,ZOiS!$B$4:$B$994,A444)))),"")</f>
        <v/>
      </c>
      <c r="H444" s="150" t="str">
        <f>IF(G444&lt;&gt;"",IF(G444="Wn",SUMIFS(ZOiS!$G$4:$G$994,ZOiS!$B$4:$B$994,E444),IF(G444="Wn-Ma",SUMIFS(ZOiS!$G$4:$G$994,ZOiS!$B$4:$B$994,E444)-SUMIFS(ZOiS!$H$4:$H$994,ZOiS!$B$4:$B$994,E444),IF(G444="Ma-Wn",SUMIFS(ZOiS!$H$4:$H$994,ZOiS!$B$4:$B$994,E444)-SUMIFS(ZOiS!$G$4:$G$994,ZOiS!$B$4:$B$994,E444),SUMIFS(ZOiS!$H$4:$H$994,ZOiS!$B$4:$B$994,E444)))),"")</f>
        <v/>
      </c>
      <c r="L444" s="150" t="str">
        <f>IF(K444&lt;&gt;"",IF(K444="Wn",SUMIFS(ZOiS!$E$4:$E$994,ZOiS!$B$4:$B$994,I444),IF(K444="Wn-Ma",SUMIFS(ZOiS!$E$4:$E$994,ZOiS!$B$4:$B$994,I444)-SUMIFS(ZOiS!$F$4:$F$994,ZOiS!$B$4:$B$994,I444),IF(K444="Ma-Wn",SUMIFS(ZOiS!$F$4:$F$994,ZOiS!$B$4:$B$994,I444)-SUMIFS(ZOiS!$E$4:$E$994,ZOiS!$B$4:$B$994,I444),SUMIFS(ZOiS!$F$4:$F$994,ZOiS!$B$4:$B$994,I444)))),"")</f>
        <v/>
      </c>
    </row>
    <row r="445" spans="4:12" x14ac:dyDescent="0.2">
      <c r="D445" s="150" t="str">
        <f>IF(C445&lt;&gt;"",IF(C445="Wn",SUMIFS(ZOiS!$G$4:$G$994,ZOiS!$B$4:$B$994,A445),IF(C445="Wn-Ma",SUMIFS(ZOiS!$G$4:$G$994,ZOiS!$B$4:$B$994,A445)-SUMIFS(ZOiS!$H$4:$H$994,ZOiS!$B$4:$B$994,A445),IF(C445="Ma-Wn",SUMIFS(ZOiS!$H$4:$H$994,ZOiS!$B$4:$B$994,A445)-SUMIFS(ZOiS!$G$4:$G$994,ZOiS!$B$4:$B$994,A445),SUMIFS(ZOiS!$H$4:$H$994,ZOiS!$B$4:$B$994,A445)))),"")</f>
        <v/>
      </c>
      <c r="H445" s="150" t="str">
        <f>IF(G445&lt;&gt;"",IF(G445="Wn",SUMIFS(ZOiS!$G$4:$G$994,ZOiS!$B$4:$B$994,E445),IF(G445="Wn-Ma",SUMIFS(ZOiS!$G$4:$G$994,ZOiS!$B$4:$B$994,E445)-SUMIFS(ZOiS!$H$4:$H$994,ZOiS!$B$4:$B$994,E445),IF(G445="Ma-Wn",SUMIFS(ZOiS!$H$4:$H$994,ZOiS!$B$4:$B$994,E445)-SUMIFS(ZOiS!$G$4:$G$994,ZOiS!$B$4:$B$994,E445),SUMIFS(ZOiS!$H$4:$H$994,ZOiS!$B$4:$B$994,E445)))),"")</f>
        <v/>
      </c>
      <c r="L445" s="150" t="str">
        <f>IF(K445&lt;&gt;"",IF(K445="Wn",SUMIFS(ZOiS!$E$4:$E$994,ZOiS!$B$4:$B$994,I445),IF(K445="Wn-Ma",SUMIFS(ZOiS!$E$4:$E$994,ZOiS!$B$4:$B$994,I445)-SUMIFS(ZOiS!$F$4:$F$994,ZOiS!$B$4:$B$994,I445),IF(K445="Ma-Wn",SUMIFS(ZOiS!$F$4:$F$994,ZOiS!$B$4:$B$994,I445)-SUMIFS(ZOiS!$E$4:$E$994,ZOiS!$B$4:$B$994,I445),SUMIFS(ZOiS!$F$4:$F$994,ZOiS!$B$4:$B$994,I445)))),"")</f>
        <v/>
      </c>
    </row>
    <row r="446" spans="4:12" x14ac:dyDescent="0.2">
      <c r="D446" s="150" t="str">
        <f>IF(C446&lt;&gt;"",IF(C446="Wn",SUMIFS(ZOiS!$G$4:$G$994,ZOiS!$B$4:$B$994,A446),IF(C446="Wn-Ma",SUMIFS(ZOiS!$G$4:$G$994,ZOiS!$B$4:$B$994,A446)-SUMIFS(ZOiS!$H$4:$H$994,ZOiS!$B$4:$B$994,A446),IF(C446="Ma-Wn",SUMIFS(ZOiS!$H$4:$H$994,ZOiS!$B$4:$B$994,A446)-SUMIFS(ZOiS!$G$4:$G$994,ZOiS!$B$4:$B$994,A446),SUMIFS(ZOiS!$H$4:$H$994,ZOiS!$B$4:$B$994,A446)))),"")</f>
        <v/>
      </c>
      <c r="H446" s="150" t="str">
        <f>IF(G446&lt;&gt;"",IF(G446="Wn",SUMIFS(ZOiS!$G$4:$G$994,ZOiS!$B$4:$B$994,E446),IF(G446="Wn-Ma",SUMIFS(ZOiS!$G$4:$G$994,ZOiS!$B$4:$B$994,E446)-SUMIFS(ZOiS!$H$4:$H$994,ZOiS!$B$4:$B$994,E446),IF(G446="Ma-Wn",SUMIFS(ZOiS!$H$4:$H$994,ZOiS!$B$4:$B$994,E446)-SUMIFS(ZOiS!$G$4:$G$994,ZOiS!$B$4:$B$994,E446),SUMIFS(ZOiS!$H$4:$H$994,ZOiS!$B$4:$B$994,E446)))),"")</f>
        <v/>
      </c>
      <c r="L446" s="150" t="str">
        <f>IF(K446&lt;&gt;"",IF(K446="Wn",SUMIFS(ZOiS!$E$4:$E$994,ZOiS!$B$4:$B$994,I446),IF(K446="Wn-Ma",SUMIFS(ZOiS!$E$4:$E$994,ZOiS!$B$4:$B$994,I446)-SUMIFS(ZOiS!$F$4:$F$994,ZOiS!$B$4:$B$994,I446),IF(K446="Ma-Wn",SUMIFS(ZOiS!$F$4:$F$994,ZOiS!$B$4:$B$994,I446)-SUMIFS(ZOiS!$E$4:$E$994,ZOiS!$B$4:$B$994,I446),SUMIFS(ZOiS!$F$4:$F$994,ZOiS!$B$4:$B$994,I446)))),"")</f>
        <v/>
      </c>
    </row>
    <row r="447" spans="4:12" x14ac:dyDescent="0.2">
      <c r="D447" s="150" t="str">
        <f>IF(C447&lt;&gt;"",IF(C447="Wn",SUMIFS(ZOiS!$G$4:$G$994,ZOiS!$B$4:$B$994,A447),IF(C447="Wn-Ma",SUMIFS(ZOiS!$G$4:$G$994,ZOiS!$B$4:$B$994,A447)-SUMIFS(ZOiS!$H$4:$H$994,ZOiS!$B$4:$B$994,A447),IF(C447="Ma-Wn",SUMIFS(ZOiS!$H$4:$H$994,ZOiS!$B$4:$B$994,A447)-SUMIFS(ZOiS!$G$4:$G$994,ZOiS!$B$4:$B$994,A447),SUMIFS(ZOiS!$H$4:$H$994,ZOiS!$B$4:$B$994,A447)))),"")</f>
        <v/>
      </c>
      <c r="H447" s="150" t="str">
        <f>IF(G447&lt;&gt;"",IF(G447="Wn",SUMIFS(ZOiS!$G$4:$G$994,ZOiS!$B$4:$B$994,E447),IF(G447="Wn-Ma",SUMIFS(ZOiS!$G$4:$G$994,ZOiS!$B$4:$B$994,E447)-SUMIFS(ZOiS!$H$4:$H$994,ZOiS!$B$4:$B$994,E447),IF(G447="Ma-Wn",SUMIFS(ZOiS!$H$4:$H$994,ZOiS!$B$4:$B$994,E447)-SUMIFS(ZOiS!$G$4:$G$994,ZOiS!$B$4:$B$994,E447),SUMIFS(ZOiS!$H$4:$H$994,ZOiS!$B$4:$B$994,E447)))),"")</f>
        <v/>
      </c>
      <c r="L447" s="150" t="str">
        <f>IF(K447&lt;&gt;"",IF(K447="Wn",SUMIFS(ZOiS!$E$4:$E$994,ZOiS!$B$4:$B$994,I447),IF(K447="Wn-Ma",SUMIFS(ZOiS!$E$4:$E$994,ZOiS!$B$4:$B$994,I447)-SUMIFS(ZOiS!$F$4:$F$994,ZOiS!$B$4:$B$994,I447),IF(K447="Ma-Wn",SUMIFS(ZOiS!$F$4:$F$994,ZOiS!$B$4:$B$994,I447)-SUMIFS(ZOiS!$E$4:$E$994,ZOiS!$B$4:$B$994,I447),SUMIFS(ZOiS!$F$4:$F$994,ZOiS!$B$4:$B$994,I447)))),"")</f>
        <v/>
      </c>
    </row>
    <row r="448" spans="4:12" x14ac:dyDescent="0.2">
      <c r="D448" s="150" t="str">
        <f>IF(C448&lt;&gt;"",IF(C448="Wn",SUMIFS(ZOiS!$G$4:$G$994,ZOiS!$B$4:$B$994,A448),IF(C448="Wn-Ma",SUMIFS(ZOiS!$G$4:$G$994,ZOiS!$B$4:$B$994,A448)-SUMIFS(ZOiS!$H$4:$H$994,ZOiS!$B$4:$B$994,A448),IF(C448="Ma-Wn",SUMIFS(ZOiS!$H$4:$H$994,ZOiS!$B$4:$B$994,A448)-SUMIFS(ZOiS!$G$4:$G$994,ZOiS!$B$4:$B$994,A448),SUMIFS(ZOiS!$H$4:$H$994,ZOiS!$B$4:$B$994,A448)))),"")</f>
        <v/>
      </c>
      <c r="H448" s="150" t="str">
        <f>IF(G448&lt;&gt;"",IF(G448="Wn",SUMIFS(ZOiS!$G$4:$G$994,ZOiS!$B$4:$B$994,E448),IF(G448="Wn-Ma",SUMIFS(ZOiS!$G$4:$G$994,ZOiS!$B$4:$B$994,E448)-SUMIFS(ZOiS!$H$4:$H$994,ZOiS!$B$4:$B$994,E448),IF(G448="Ma-Wn",SUMIFS(ZOiS!$H$4:$H$994,ZOiS!$B$4:$B$994,E448)-SUMIFS(ZOiS!$G$4:$G$994,ZOiS!$B$4:$B$994,E448),SUMIFS(ZOiS!$H$4:$H$994,ZOiS!$B$4:$B$994,E448)))),"")</f>
        <v/>
      </c>
      <c r="L448" s="150" t="str">
        <f>IF(K448&lt;&gt;"",IF(K448="Wn",SUMIFS(ZOiS!$E$4:$E$994,ZOiS!$B$4:$B$994,I448),IF(K448="Wn-Ma",SUMIFS(ZOiS!$E$4:$E$994,ZOiS!$B$4:$B$994,I448)-SUMIFS(ZOiS!$F$4:$F$994,ZOiS!$B$4:$B$994,I448),IF(K448="Ma-Wn",SUMIFS(ZOiS!$F$4:$F$994,ZOiS!$B$4:$B$994,I448)-SUMIFS(ZOiS!$E$4:$E$994,ZOiS!$B$4:$B$994,I448),SUMIFS(ZOiS!$F$4:$F$994,ZOiS!$B$4:$B$994,I448)))),"")</f>
        <v/>
      </c>
    </row>
    <row r="449" spans="4:12" x14ac:dyDescent="0.2">
      <c r="D449" s="150" t="str">
        <f>IF(C449&lt;&gt;"",IF(C449="Wn",SUMIFS(ZOiS!$G$4:$G$994,ZOiS!$B$4:$B$994,A449),IF(C449="Wn-Ma",SUMIFS(ZOiS!$G$4:$G$994,ZOiS!$B$4:$B$994,A449)-SUMIFS(ZOiS!$H$4:$H$994,ZOiS!$B$4:$B$994,A449),IF(C449="Ma-Wn",SUMIFS(ZOiS!$H$4:$H$994,ZOiS!$B$4:$B$994,A449)-SUMIFS(ZOiS!$G$4:$G$994,ZOiS!$B$4:$B$994,A449),SUMIFS(ZOiS!$H$4:$H$994,ZOiS!$B$4:$B$994,A449)))),"")</f>
        <v/>
      </c>
      <c r="H449" s="150" t="str">
        <f>IF(G449&lt;&gt;"",IF(G449="Wn",SUMIFS(ZOiS!$G$4:$G$994,ZOiS!$B$4:$B$994,E449),IF(G449="Wn-Ma",SUMIFS(ZOiS!$G$4:$G$994,ZOiS!$B$4:$B$994,E449)-SUMIFS(ZOiS!$H$4:$H$994,ZOiS!$B$4:$B$994,E449),IF(G449="Ma-Wn",SUMIFS(ZOiS!$H$4:$H$994,ZOiS!$B$4:$B$994,E449)-SUMIFS(ZOiS!$G$4:$G$994,ZOiS!$B$4:$B$994,E449),SUMIFS(ZOiS!$H$4:$H$994,ZOiS!$B$4:$B$994,E449)))),"")</f>
        <v/>
      </c>
      <c r="L449" s="150" t="str">
        <f>IF(K449&lt;&gt;"",IF(K449="Wn",SUMIFS(ZOiS!$E$4:$E$994,ZOiS!$B$4:$B$994,I449),IF(K449="Wn-Ma",SUMIFS(ZOiS!$E$4:$E$994,ZOiS!$B$4:$B$994,I449)-SUMIFS(ZOiS!$F$4:$F$994,ZOiS!$B$4:$B$994,I449),IF(K449="Ma-Wn",SUMIFS(ZOiS!$F$4:$F$994,ZOiS!$B$4:$B$994,I449)-SUMIFS(ZOiS!$E$4:$E$994,ZOiS!$B$4:$B$994,I449),SUMIFS(ZOiS!$F$4:$F$994,ZOiS!$B$4:$B$994,I449)))),"")</f>
        <v/>
      </c>
    </row>
    <row r="450" spans="4:12" x14ac:dyDescent="0.2">
      <c r="D450" s="150" t="str">
        <f>IF(C450&lt;&gt;"",IF(C450="Wn",SUMIFS(ZOiS!$G$4:$G$994,ZOiS!$B$4:$B$994,A450),IF(C450="Wn-Ma",SUMIFS(ZOiS!$G$4:$G$994,ZOiS!$B$4:$B$994,A450)-SUMIFS(ZOiS!$H$4:$H$994,ZOiS!$B$4:$B$994,A450),IF(C450="Ma-Wn",SUMIFS(ZOiS!$H$4:$H$994,ZOiS!$B$4:$B$994,A450)-SUMIFS(ZOiS!$G$4:$G$994,ZOiS!$B$4:$B$994,A450),SUMIFS(ZOiS!$H$4:$H$994,ZOiS!$B$4:$B$994,A450)))),"")</f>
        <v/>
      </c>
      <c r="H450" s="150" t="str">
        <f>IF(G450&lt;&gt;"",IF(G450="Wn",SUMIFS(ZOiS!$G$4:$G$994,ZOiS!$B$4:$B$994,E450),IF(G450="Wn-Ma",SUMIFS(ZOiS!$G$4:$G$994,ZOiS!$B$4:$B$994,E450)-SUMIFS(ZOiS!$H$4:$H$994,ZOiS!$B$4:$B$994,E450),IF(G450="Ma-Wn",SUMIFS(ZOiS!$H$4:$H$994,ZOiS!$B$4:$B$994,E450)-SUMIFS(ZOiS!$G$4:$G$994,ZOiS!$B$4:$B$994,E450),SUMIFS(ZOiS!$H$4:$H$994,ZOiS!$B$4:$B$994,E450)))),"")</f>
        <v/>
      </c>
      <c r="L450" s="150" t="str">
        <f>IF(K450&lt;&gt;"",IF(K450="Wn",SUMIFS(ZOiS!$E$4:$E$994,ZOiS!$B$4:$B$994,I450),IF(K450="Wn-Ma",SUMIFS(ZOiS!$E$4:$E$994,ZOiS!$B$4:$B$994,I450)-SUMIFS(ZOiS!$F$4:$F$994,ZOiS!$B$4:$B$994,I450),IF(K450="Ma-Wn",SUMIFS(ZOiS!$F$4:$F$994,ZOiS!$B$4:$B$994,I450)-SUMIFS(ZOiS!$E$4:$E$994,ZOiS!$B$4:$B$994,I450),SUMIFS(ZOiS!$F$4:$F$994,ZOiS!$B$4:$B$994,I450)))),"")</f>
        <v/>
      </c>
    </row>
    <row r="451" spans="4:12" x14ac:dyDescent="0.2">
      <c r="D451" s="150" t="str">
        <f>IF(C451&lt;&gt;"",IF(C451="Wn",SUMIFS(ZOiS!$G$4:$G$994,ZOiS!$B$4:$B$994,A451),IF(C451="Wn-Ma",SUMIFS(ZOiS!$G$4:$G$994,ZOiS!$B$4:$B$994,A451)-SUMIFS(ZOiS!$H$4:$H$994,ZOiS!$B$4:$B$994,A451),IF(C451="Ma-Wn",SUMIFS(ZOiS!$H$4:$H$994,ZOiS!$B$4:$B$994,A451)-SUMIFS(ZOiS!$G$4:$G$994,ZOiS!$B$4:$B$994,A451),SUMIFS(ZOiS!$H$4:$H$994,ZOiS!$B$4:$B$994,A451)))),"")</f>
        <v/>
      </c>
      <c r="H451" s="150" t="str">
        <f>IF(G451&lt;&gt;"",IF(G451="Wn",SUMIFS(ZOiS!$G$4:$G$994,ZOiS!$B$4:$B$994,E451),IF(G451="Wn-Ma",SUMIFS(ZOiS!$G$4:$G$994,ZOiS!$B$4:$B$994,E451)-SUMIFS(ZOiS!$H$4:$H$994,ZOiS!$B$4:$B$994,E451),IF(G451="Ma-Wn",SUMIFS(ZOiS!$H$4:$H$994,ZOiS!$B$4:$B$994,E451)-SUMIFS(ZOiS!$G$4:$G$994,ZOiS!$B$4:$B$994,E451),SUMIFS(ZOiS!$H$4:$H$994,ZOiS!$B$4:$B$994,E451)))),"")</f>
        <v/>
      </c>
      <c r="L451" s="150" t="str">
        <f>IF(K451&lt;&gt;"",IF(K451="Wn",SUMIFS(ZOiS!$E$4:$E$994,ZOiS!$B$4:$B$994,I451),IF(K451="Wn-Ma",SUMIFS(ZOiS!$E$4:$E$994,ZOiS!$B$4:$B$994,I451)-SUMIFS(ZOiS!$F$4:$F$994,ZOiS!$B$4:$B$994,I451),IF(K451="Ma-Wn",SUMIFS(ZOiS!$F$4:$F$994,ZOiS!$B$4:$B$994,I451)-SUMIFS(ZOiS!$E$4:$E$994,ZOiS!$B$4:$B$994,I451),SUMIFS(ZOiS!$F$4:$F$994,ZOiS!$B$4:$B$994,I451)))),"")</f>
        <v/>
      </c>
    </row>
    <row r="452" spans="4:12" x14ac:dyDescent="0.2">
      <c r="D452" s="150" t="str">
        <f>IF(C452&lt;&gt;"",IF(C452="Wn",SUMIFS(ZOiS!$G$4:$G$994,ZOiS!$B$4:$B$994,A452),IF(C452="Wn-Ma",SUMIFS(ZOiS!$G$4:$G$994,ZOiS!$B$4:$B$994,A452)-SUMIFS(ZOiS!$H$4:$H$994,ZOiS!$B$4:$B$994,A452),IF(C452="Ma-Wn",SUMIFS(ZOiS!$H$4:$H$994,ZOiS!$B$4:$B$994,A452)-SUMIFS(ZOiS!$G$4:$G$994,ZOiS!$B$4:$B$994,A452),SUMIFS(ZOiS!$H$4:$H$994,ZOiS!$B$4:$B$994,A452)))),"")</f>
        <v/>
      </c>
      <c r="H452" s="150" t="str">
        <f>IF(G452&lt;&gt;"",IF(G452="Wn",SUMIFS(ZOiS!$G$4:$G$994,ZOiS!$B$4:$B$994,E452),IF(G452="Wn-Ma",SUMIFS(ZOiS!$G$4:$G$994,ZOiS!$B$4:$B$994,E452)-SUMIFS(ZOiS!$H$4:$H$994,ZOiS!$B$4:$B$994,E452),IF(G452="Ma-Wn",SUMIFS(ZOiS!$H$4:$H$994,ZOiS!$B$4:$B$994,E452)-SUMIFS(ZOiS!$G$4:$G$994,ZOiS!$B$4:$B$994,E452),SUMIFS(ZOiS!$H$4:$H$994,ZOiS!$B$4:$B$994,E452)))),"")</f>
        <v/>
      </c>
      <c r="L452" s="150" t="str">
        <f>IF(K452&lt;&gt;"",IF(K452="Wn",SUMIFS(ZOiS!$E$4:$E$994,ZOiS!$B$4:$B$994,I452),IF(K452="Wn-Ma",SUMIFS(ZOiS!$E$4:$E$994,ZOiS!$B$4:$B$994,I452)-SUMIFS(ZOiS!$F$4:$F$994,ZOiS!$B$4:$B$994,I452),IF(K452="Ma-Wn",SUMIFS(ZOiS!$F$4:$F$994,ZOiS!$B$4:$B$994,I452)-SUMIFS(ZOiS!$E$4:$E$994,ZOiS!$B$4:$B$994,I452),SUMIFS(ZOiS!$F$4:$F$994,ZOiS!$B$4:$B$994,I452)))),"")</f>
        <v/>
      </c>
    </row>
    <row r="453" spans="4:12" x14ac:dyDescent="0.2">
      <c r="D453" s="150" t="str">
        <f>IF(C453&lt;&gt;"",IF(C453="Wn",SUMIFS(ZOiS!$G$4:$G$994,ZOiS!$B$4:$B$994,A453),IF(C453="Wn-Ma",SUMIFS(ZOiS!$G$4:$G$994,ZOiS!$B$4:$B$994,A453)-SUMIFS(ZOiS!$H$4:$H$994,ZOiS!$B$4:$B$994,A453),IF(C453="Ma-Wn",SUMIFS(ZOiS!$H$4:$H$994,ZOiS!$B$4:$B$994,A453)-SUMIFS(ZOiS!$G$4:$G$994,ZOiS!$B$4:$B$994,A453),SUMIFS(ZOiS!$H$4:$H$994,ZOiS!$B$4:$B$994,A453)))),"")</f>
        <v/>
      </c>
      <c r="H453" s="150" t="str">
        <f>IF(G453&lt;&gt;"",IF(G453="Wn",SUMIFS(ZOiS!$G$4:$G$994,ZOiS!$B$4:$B$994,E453),IF(G453="Wn-Ma",SUMIFS(ZOiS!$G$4:$G$994,ZOiS!$B$4:$B$994,E453)-SUMIFS(ZOiS!$H$4:$H$994,ZOiS!$B$4:$B$994,E453),IF(G453="Ma-Wn",SUMIFS(ZOiS!$H$4:$H$994,ZOiS!$B$4:$B$994,E453)-SUMIFS(ZOiS!$G$4:$G$994,ZOiS!$B$4:$B$994,E453),SUMIFS(ZOiS!$H$4:$H$994,ZOiS!$B$4:$B$994,E453)))),"")</f>
        <v/>
      </c>
      <c r="L453" s="150" t="str">
        <f>IF(K453&lt;&gt;"",IF(K453="Wn",SUMIFS(ZOiS!$E$4:$E$994,ZOiS!$B$4:$B$994,I453),IF(K453="Wn-Ma",SUMIFS(ZOiS!$E$4:$E$994,ZOiS!$B$4:$B$994,I453)-SUMIFS(ZOiS!$F$4:$F$994,ZOiS!$B$4:$B$994,I453),IF(K453="Ma-Wn",SUMIFS(ZOiS!$F$4:$F$994,ZOiS!$B$4:$B$994,I453)-SUMIFS(ZOiS!$E$4:$E$994,ZOiS!$B$4:$B$994,I453),SUMIFS(ZOiS!$F$4:$F$994,ZOiS!$B$4:$B$994,I453)))),"")</f>
        <v/>
      </c>
    </row>
    <row r="454" spans="4:12" x14ac:dyDescent="0.2">
      <c r="D454" s="150" t="str">
        <f>IF(C454&lt;&gt;"",IF(C454="Wn",SUMIFS(ZOiS!$G$4:$G$994,ZOiS!$B$4:$B$994,A454),IF(C454="Wn-Ma",SUMIFS(ZOiS!$G$4:$G$994,ZOiS!$B$4:$B$994,A454)-SUMIFS(ZOiS!$H$4:$H$994,ZOiS!$B$4:$B$994,A454),IF(C454="Ma-Wn",SUMIFS(ZOiS!$H$4:$H$994,ZOiS!$B$4:$B$994,A454)-SUMIFS(ZOiS!$G$4:$G$994,ZOiS!$B$4:$B$994,A454),SUMIFS(ZOiS!$H$4:$H$994,ZOiS!$B$4:$B$994,A454)))),"")</f>
        <v/>
      </c>
      <c r="H454" s="150" t="str">
        <f>IF(G454&lt;&gt;"",IF(G454="Wn",SUMIFS(ZOiS!$G$4:$G$994,ZOiS!$B$4:$B$994,E454),IF(G454="Wn-Ma",SUMIFS(ZOiS!$G$4:$G$994,ZOiS!$B$4:$B$994,E454)-SUMIFS(ZOiS!$H$4:$H$994,ZOiS!$B$4:$B$994,E454),IF(G454="Ma-Wn",SUMIFS(ZOiS!$H$4:$H$994,ZOiS!$B$4:$B$994,E454)-SUMIFS(ZOiS!$G$4:$G$994,ZOiS!$B$4:$B$994,E454),SUMIFS(ZOiS!$H$4:$H$994,ZOiS!$B$4:$B$994,E454)))),"")</f>
        <v/>
      </c>
      <c r="L454" s="150" t="str">
        <f>IF(K454&lt;&gt;"",IF(K454="Wn",SUMIFS(ZOiS!$E$4:$E$994,ZOiS!$B$4:$B$994,I454),IF(K454="Wn-Ma",SUMIFS(ZOiS!$E$4:$E$994,ZOiS!$B$4:$B$994,I454)-SUMIFS(ZOiS!$F$4:$F$994,ZOiS!$B$4:$B$994,I454),IF(K454="Ma-Wn",SUMIFS(ZOiS!$F$4:$F$994,ZOiS!$B$4:$B$994,I454)-SUMIFS(ZOiS!$E$4:$E$994,ZOiS!$B$4:$B$994,I454),SUMIFS(ZOiS!$F$4:$F$994,ZOiS!$B$4:$B$994,I454)))),"")</f>
        <v/>
      </c>
    </row>
    <row r="455" spans="4:12" x14ac:dyDescent="0.2">
      <c r="D455" s="150" t="str">
        <f>IF(C455&lt;&gt;"",IF(C455="Wn",SUMIFS(ZOiS!$G$4:$G$994,ZOiS!$B$4:$B$994,A455),IF(C455="Wn-Ma",SUMIFS(ZOiS!$G$4:$G$994,ZOiS!$B$4:$B$994,A455)-SUMIFS(ZOiS!$H$4:$H$994,ZOiS!$B$4:$B$994,A455),IF(C455="Ma-Wn",SUMIFS(ZOiS!$H$4:$H$994,ZOiS!$B$4:$B$994,A455)-SUMIFS(ZOiS!$G$4:$G$994,ZOiS!$B$4:$B$994,A455),SUMIFS(ZOiS!$H$4:$H$994,ZOiS!$B$4:$B$994,A455)))),"")</f>
        <v/>
      </c>
      <c r="H455" s="150" t="str">
        <f>IF(G455&lt;&gt;"",IF(G455="Wn",SUMIFS(ZOiS!$G$4:$G$994,ZOiS!$B$4:$B$994,E455),IF(G455="Wn-Ma",SUMIFS(ZOiS!$G$4:$G$994,ZOiS!$B$4:$B$994,E455)-SUMIFS(ZOiS!$H$4:$H$994,ZOiS!$B$4:$B$994,E455),IF(G455="Ma-Wn",SUMIFS(ZOiS!$H$4:$H$994,ZOiS!$B$4:$B$994,E455)-SUMIFS(ZOiS!$G$4:$G$994,ZOiS!$B$4:$B$994,E455),SUMIFS(ZOiS!$H$4:$H$994,ZOiS!$B$4:$B$994,E455)))),"")</f>
        <v/>
      </c>
      <c r="L455" s="150" t="str">
        <f>IF(K455&lt;&gt;"",IF(K455="Wn",SUMIFS(ZOiS!$E$4:$E$994,ZOiS!$B$4:$B$994,I455),IF(K455="Wn-Ma",SUMIFS(ZOiS!$E$4:$E$994,ZOiS!$B$4:$B$994,I455)-SUMIFS(ZOiS!$F$4:$F$994,ZOiS!$B$4:$B$994,I455),IF(K455="Ma-Wn",SUMIFS(ZOiS!$F$4:$F$994,ZOiS!$B$4:$B$994,I455)-SUMIFS(ZOiS!$E$4:$E$994,ZOiS!$B$4:$B$994,I455),SUMIFS(ZOiS!$F$4:$F$994,ZOiS!$B$4:$B$994,I455)))),"")</f>
        <v/>
      </c>
    </row>
    <row r="456" spans="4:12" x14ac:dyDescent="0.2">
      <c r="D456" s="150" t="str">
        <f>IF(C456&lt;&gt;"",IF(C456="Wn",SUMIFS(ZOiS!$G$4:$G$994,ZOiS!$B$4:$B$994,A456),IF(C456="Wn-Ma",SUMIFS(ZOiS!$G$4:$G$994,ZOiS!$B$4:$B$994,A456)-SUMIFS(ZOiS!$H$4:$H$994,ZOiS!$B$4:$B$994,A456),IF(C456="Ma-Wn",SUMIFS(ZOiS!$H$4:$H$994,ZOiS!$B$4:$B$994,A456)-SUMIFS(ZOiS!$G$4:$G$994,ZOiS!$B$4:$B$994,A456),SUMIFS(ZOiS!$H$4:$H$994,ZOiS!$B$4:$B$994,A456)))),"")</f>
        <v/>
      </c>
      <c r="H456" s="150" t="str">
        <f>IF(G456&lt;&gt;"",IF(G456="Wn",SUMIFS(ZOiS!$G$4:$G$994,ZOiS!$B$4:$B$994,E456),IF(G456="Wn-Ma",SUMIFS(ZOiS!$G$4:$G$994,ZOiS!$B$4:$B$994,E456)-SUMIFS(ZOiS!$H$4:$H$994,ZOiS!$B$4:$B$994,E456),IF(G456="Ma-Wn",SUMIFS(ZOiS!$H$4:$H$994,ZOiS!$B$4:$B$994,E456)-SUMIFS(ZOiS!$G$4:$G$994,ZOiS!$B$4:$B$994,E456),SUMIFS(ZOiS!$H$4:$H$994,ZOiS!$B$4:$B$994,E456)))),"")</f>
        <v/>
      </c>
      <c r="L456" s="150" t="str">
        <f>IF(K456&lt;&gt;"",IF(K456="Wn",SUMIFS(ZOiS!$E$4:$E$994,ZOiS!$B$4:$B$994,I456),IF(K456="Wn-Ma",SUMIFS(ZOiS!$E$4:$E$994,ZOiS!$B$4:$B$994,I456)-SUMIFS(ZOiS!$F$4:$F$994,ZOiS!$B$4:$B$994,I456),IF(K456="Ma-Wn",SUMIFS(ZOiS!$F$4:$F$994,ZOiS!$B$4:$B$994,I456)-SUMIFS(ZOiS!$E$4:$E$994,ZOiS!$B$4:$B$994,I456),SUMIFS(ZOiS!$F$4:$F$994,ZOiS!$B$4:$B$994,I456)))),"")</f>
        <v/>
      </c>
    </row>
    <row r="457" spans="4:12" x14ac:dyDescent="0.2">
      <c r="D457" s="150" t="str">
        <f>IF(C457&lt;&gt;"",IF(C457="Wn",SUMIFS(ZOiS!$G$4:$G$994,ZOiS!$B$4:$B$994,A457),IF(C457="Wn-Ma",SUMIFS(ZOiS!$G$4:$G$994,ZOiS!$B$4:$B$994,A457)-SUMIFS(ZOiS!$H$4:$H$994,ZOiS!$B$4:$B$994,A457),IF(C457="Ma-Wn",SUMIFS(ZOiS!$H$4:$H$994,ZOiS!$B$4:$B$994,A457)-SUMIFS(ZOiS!$G$4:$G$994,ZOiS!$B$4:$B$994,A457),SUMIFS(ZOiS!$H$4:$H$994,ZOiS!$B$4:$B$994,A457)))),"")</f>
        <v/>
      </c>
      <c r="H457" s="150" t="str">
        <f>IF(G457&lt;&gt;"",IF(G457="Wn",SUMIFS(ZOiS!$G$4:$G$994,ZOiS!$B$4:$B$994,E457),IF(G457="Wn-Ma",SUMIFS(ZOiS!$G$4:$G$994,ZOiS!$B$4:$B$994,E457)-SUMIFS(ZOiS!$H$4:$H$994,ZOiS!$B$4:$B$994,E457),IF(G457="Ma-Wn",SUMIFS(ZOiS!$H$4:$H$994,ZOiS!$B$4:$B$994,E457)-SUMIFS(ZOiS!$G$4:$G$994,ZOiS!$B$4:$B$994,E457),SUMIFS(ZOiS!$H$4:$H$994,ZOiS!$B$4:$B$994,E457)))),"")</f>
        <v/>
      </c>
      <c r="L457" s="150" t="str">
        <f>IF(K457&lt;&gt;"",IF(K457="Wn",SUMIFS(ZOiS!$E$4:$E$994,ZOiS!$B$4:$B$994,I457),IF(K457="Wn-Ma",SUMIFS(ZOiS!$E$4:$E$994,ZOiS!$B$4:$B$994,I457)-SUMIFS(ZOiS!$F$4:$F$994,ZOiS!$B$4:$B$994,I457),IF(K457="Ma-Wn",SUMIFS(ZOiS!$F$4:$F$994,ZOiS!$B$4:$B$994,I457)-SUMIFS(ZOiS!$E$4:$E$994,ZOiS!$B$4:$B$994,I457),SUMIFS(ZOiS!$F$4:$F$994,ZOiS!$B$4:$B$994,I457)))),"")</f>
        <v/>
      </c>
    </row>
    <row r="458" spans="4:12" x14ac:dyDescent="0.2">
      <c r="D458" s="150" t="str">
        <f>IF(C458&lt;&gt;"",IF(C458="Wn",SUMIFS(ZOiS!$G$4:$G$994,ZOiS!$B$4:$B$994,A458),IF(C458="Wn-Ma",SUMIFS(ZOiS!$G$4:$G$994,ZOiS!$B$4:$B$994,A458)-SUMIFS(ZOiS!$H$4:$H$994,ZOiS!$B$4:$B$994,A458),IF(C458="Ma-Wn",SUMIFS(ZOiS!$H$4:$H$994,ZOiS!$B$4:$B$994,A458)-SUMIFS(ZOiS!$G$4:$G$994,ZOiS!$B$4:$B$994,A458),SUMIFS(ZOiS!$H$4:$H$994,ZOiS!$B$4:$B$994,A458)))),"")</f>
        <v/>
      </c>
      <c r="H458" s="150" t="str">
        <f>IF(G458&lt;&gt;"",IF(G458="Wn",SUMIFS(ZOiS!$G$4:$G$994,ZOiS!$B$4:$B$994,E458),IF(G458="Wn-Ma",SUMIFS(ZOiS!$G$4:$G$994,ZOiS!$B$4:$B$994,E458)-SUMIFS(ZOiS!$H$4:$H$994,ZOiS!$B$4:$B$994,E458),IF(G458="Ma-Wn",SUMIFS(ZOiS!$H$4:$H$994,ZOiS!$B$4:$B$994,E458)-SUMIFS(ZOiS!$G$4:$G$994,ZOiS!$B$4:$B$994,E458),SUMIFS(ZOiS!$H$4:$H$994,ZOiS!$B$4:$B$994,E458)))),"")</f>
        <v/>
      </c>
      <c r="L458" s="150" t="str">
        <f>IF(K458&lt;&gt;"",IF(K458="Wn",SUMIFS(ZOiS!$E$4:$E$994,ZOiS!$B$4:$B$994,I458),IF(K458="Wn-Ma",SUMIFS(ZOiS!$E$4:$E$994,ZOiS!$B$4:$B$994,I458)-SUMIFS(ZOiS!$F$4:$F$994,ZOiS!$B$4:$B$994,I458),IF(K458="Ma-Wn",SUMIFS(ZOiS!$F$4:$F$994,ZOiS!$B$4:$B$994,I458)-SUMIFS(ZOiS!$E$4:$E$994,ZOiS!$B$4:$B$994,I458),SUMIFS(ZOiS!$F$4:$F$994,ZOiS!$B$4:$B$994,I458)))),"")</f>
        <v/>
      </c>
    </row>
    <row r="459" spans="4:12" x14ac:dyDescent="0.2">
      <c r="D459" s="150" t="str">
        <f>IF(C459&lt;&gt;"",IF(C459="Wn",SUMIFS(ZOiS!$G$4:$G$994,ZOiS!$B$4:$B$994,A459),IF(C459="Wn-Ma",SUMIFS(ZOiS!$G$4:$G$994,ZOiS!$B$4:$B$994,A459)-SUMIFS(ZOiS!$H$4:$H$994,ZOiS!$B$4:$B$994,A459),IF(C459="Ma-Wn",SUMIFS(ZOiS!$H$4:$H$994,ZOiS!$B$4:$B$994,A459)-SUMIFS(ZOiS!$G$4:$G$994,ZOiS!$B$4:$B$994,A459),SUMIFS(ZOiS!$H$4:$H$994,ZOiS!$B$4:$B$994,A459)))),"")</f>
        <v/>
      </c>
      <c r="H459" s="150" t="str">
        <f>IF(G459&lt;&gt;"",IF(G459="Wn",SUMIFS(ZOiS!$G$4:$G$994,ZOiS!$B$4:$B$994,E459),IF(G459="Wn-Ma",SUMIFS(ZOiS!$G$4:$G$994,ZOiS!$B$4:$B$994,E459)-SUMIFS(ZOiS!$H$4:$H$994,ZOiS!$B$4:$B$994,E459),IF(G459="Ma-Wn",SUMIFS(ZOiS!$H$4:$H$994,ZOiS!$B$4:$B$994,E459)-SUMIFS(ZOiS!$G$4:$G$994,ZOiS!$B$4:$B$994,E459),SUMIFS(ZOiS!$H$4:$H$994,ZOiS!$B$4:$B$994,E459)))),"")</f>
        <v/>
      </c>
      <c r="L459" s="150" t="str">
        <f>IF(K459&lt;&gt;"",IF(K459="Wn",SUMIFS(ZOiS!$E$4:$E$994,ZOiS!$B$4:$B$994,I459),IF(K459="Wn-Ma",SUMIFS(ZOiS!$E$4:$E$994,ZOiS!$B$4:$B$994,I459)-SUMIFS(ZOiS!$F$4:$F$994,ZOiS!$B$4:$B$994,I459),IF(K459="Ma-Wn",SUMIFS(ZOiS!$F$4:$F$994,ZOiS!$B$4:$B$994,I459)-SUMIFS(ZOiS!$E$4:$E$994,ZOiS!$B$4:$B$994,I459),SUMIFS(ZOiS!$F$4:$F$994,ZOiS!$B$4:$B$994,I459)))),"")</f>
        <v/>
      </c>
    </row>
    <row r="460" spans="4:12" x14ac:dyDescent="0.2">
      <c r="D460" s="150" t="str">
        <f>IF(C460&lt;&gt;"",IF(C460="Wn",SUMIFS(ZOiS!$G$4:$G$994,ZOiS!$B$4:$B$994,A460),IF(C460="Wn-Ma",SUMIFS(ZOiS!$G$4:$G$994,ZOiS!$B$4:$B$994,A460)-SUMIFS(ZOiS!$H$4:$H$994,ZOiS!$B$4:$B$994,A460),IF(C460="Ma-Wn",SUMIFS(ZOiS!$H$4:$H$994,ZOiS!$B$4:$B$994,A460)-SUMIFS(ZOiS!$G$4:$G$994,ZOiS!$B$4:$B$994,A460),SUMIFS(ZOiS!$H$4:$H$994,ZOiS!$B$4:$B$994,A460)))),"")</f>
        <v/>
      </c>
      <c r="H460" s="150" t="str">
        <f>IF(G460&lt;&gt;"",IF(G460="Wn",SUMIFS(ZOiS!$G$4:$G$994,ZOiS!$B$4:$B$994,E460),IF(G460="Wn-Ma",SUMIFS(ZOiS!$G$4:$G$994,ZOiS!$B$4:$B$994,E460)-SUMIFS(ZOiS!$H$4:$H$994,ZOiS!$B$4:$B$994,E460),IF(G460="Ma-Wn",SUMIFS(ZOiS!$H$4:$H$994,ZOiS!$B$4:$B$994,E460)-SUMIFS(ZOiS!$G$4:$G$994,ZOiS!$B$4:$B$994,E460),SUMIFS(ZOiS!$H$4:$H$994,ZOiS!$B$4:$B$994,E460)))),"")</f>
        <v/>
      </c>
      <c r="L460" s="150" t="str">
        <f>IF(K460&lt;&gt;"",IF(K460="Wn",SUMIFS(ZOiS!$E$4:$E$994,ZOiS!$B$4:$B$994,I460),IF(K460="Wn-Ma",SUMIFS(ZOiS!$E$4:$E$994,ZOiS!$B$4:$B$994,I460)-SUMIFS(ZOiS!$F$4:$F$994,ZOiS!$B$4:$B$994,I460),IF(K460="Ma-Wn",SUMIFS(ZOiS!$F$4:$F$994,ZOiS!$B$4:$B$994,I460)-SUMIFS(ZOiS!$E$4:$E$994,ZOiS!$B$4:$B$994,I460),SUMIFS(ZOiS!$F$4:$F$994,ZOiS!$B$4:$B$994,I460)))),"")</f>
        <v/>
      </c>
    </row>
    <row r="461" spans="4:12" x14ac:dyDescent="0.2">
      <c r="D461" s="150" t="str">
        <f>IF(C461&lt;&gt;"",IF(C461="Wn",SUMIFS(ZOiS!$G$4:$G$994,ZOiS!$B$4:$B$994,A461),IF(C461="Wn-Ma",SUMIFS(ZOiS!$G$4:$G$994,ZOiS!$B$4:$B$994,A461)-SUMIFS(ZOiS!$H$4:$H$994,ZOiS!$B$4:$B$994,A461),IF(C461="Ma-Wn",SUMIFS(ZOiS!$H$4:$H$994,ZOiS!$B$4:$B$994,A461)-SUMIFS(ZOiS!$G$4:$G$994,ZOiS!$B$4:$B$994,A461),SUMIFS(ZOiS!$H$4:$H$994,ZOiS!$B$4:$B$994,A461)))),"")</f>
        <v/>
      </c>
      <c r="H461" s="150" t="str">
        <f>IF(G461&lt;&gt;"",IF(G461="Wn",SUMIFS(ZOiS!$G$4:$G$994,ZOiS!$B$4:$B$994,E461),IF(G461="Wn-Ma",SUMIFS(ZOiS!$G$4:$G$994,ZOiS!$B$4:$B$994,E461)-SUMIFS(ZOiS!$H$4:$H$994,ZOiS!$B$4:$B$994,E461),IF(G461="Ma-Wn",SUMIFS(ZOiS!$H$4:$H$994,ZOiS!$B$4:$B$994,E461)-SUMIFS(ZOiS!$G$4:$G$994,ZOiS!$B$4:$B$994,E461),SUMIFS(ZOiS!$H$4:$H$994,ZOiS!$B$4:$B$994,E461)))),"")</f>
        <v/>
      </c>
      <c r="L461" s="150" t="str">
        <f>IF(K461&lt;&gt;"",IF(K461="Wn",SUMIFS(ZOiS!$E$4:$E$994,ZOiS!$B$4:$B$994,I461),IF(K461="Wn-Ma",SUMIFS(ZOiS!$E$4:$E$994,ZOiS!$B$4:$B$994,I461)-SUMIFS(ZOiS!$F$4:$F$994,ZOiS!$B$4:$B$994,I461),IF(K461="Ma-Wn",SUMIFS(ZOiS!$F$4:$F$994,ZOiS!$B$4:$B$994,I461)-SUMIFS(ZOiS!$E$4:$E$994,ZOiS!$B$4:$B$994,I461),SUMIFS(ZOiS!$F$4:$F$994,ZOiS!$B$4:$B$994,I461)))),"")</f>
        <v/>
      </c>
    </row>
    <row r="462" spans="4:12" x14ac:dyDescent="0.2">
      <c r="D462" s="150" t="str">
        <f>IF(C462&lt;&gt;"",IF(C462="Wn",SUMIFS(ZOiS!$G$4:$G$994,ZOiS!$B$4:$B$994,A462),IF(C462="Wn-Ma",SUMIFS(ZOiS!$G$4:$G$994,ZOiS!$B$4:$B$994,A462)-SUMIFS(ZOiS!$H$4:$H$994,ZOiS!$B$4:$B$994,A462),IF(C462="Ma-Wn",SUMIFS(ZOiS!$H$4:$H$994,ZOiS!$B$4:$B$994,A462)-SUMIFS(ZOiS!$G$4:$G$994,ZOiS!$B$4:$B$994,A462),SUMIFS(ZOiS!$H$4:$H$994,ZOiS!$B$4:$B$994,A462)))),"")</f>
        <v/>
      </c>
      <c r="H462" s="150" t="str">
        <f>IF(G462&lt;&gt;"",IF(G462="Wn",SUMIFS(ZOiS!$G$4:$G$994,ZOiS!$B$4:$B$994,E462),IF(G462="Wn-Ma",SUMIFS(ZOiS!$G$4:$G$994,ZOiS!$B$4:$B$994,E462)-SUMIFS(ZOiS!$H$4:$H$994,ZOiS!$B$4:$B$994,E462),IF(G462="Ma-Wn",SUMIFS(ZOiS!$H$4:$H$994,ZOiS!$B$4:$B$994,E462)-SUMIFS(ZOiS!$G$4:$G$994,ZOiS!$B$4:$B$994,E462),SUMIFS(ZOiS!$H$4:$H$994,ZOiS!$B$4:$B$994,E462)))),"")</f>
        <v/>
      </c>
      <c r="L462" s="150" t="str">
        <f>IF(K462&lt;&gt;"",IF(K462="Wn",SUMIFS(ZOiS!$E$4:$E$994,ZOiS!$B$4:$B$994,I462),IF(K462="Wn-Ma",SUMIFS(ZOiS!$E$4:$E$994,ZOiS!$B$4:$B$994,I462)-SUMIFS(ZOiS!$F$4:$F$994,ZOiS!$B$4:$B$994,I462),IF(K462="Ma-Wn",SUMIFS(ZOiS!$F$4:$F$994,ZOiS!$B$4:$B$994,I462)-SUMIFS(ZOiS!$E$4:$E$994,ZOiS!$B$4:$B$994,I462),SUMIFS(ZOiS!$F$4:$F$994,ZOiS!$B$4:$B$994,I462)))),"")</f>
        <v/>
      </c>
    </row>
    <row r="463" spans="4:12" x14ac:dyDescent="0.2">
      <c r="D463" s="150" t="str">
        <f>IF(C463&lt;&gt;"",IF(C463="Wn",SUMIFS(ZOiS!$G$4:$G$994,ZOiS!$B$4:$B$994,A463),IF(C463="Wn-Ma",SUMIFS(ZOiS!$G$4:$G$994,ZOiS!$B$4:$B$994,A463)-SUMIFS(ZOiS!$H$4:$H$994,ZOiS!$B$4:$B$994,A463),IF(C463="Ma-Wn",SUMIFS(ZOiS!$H$4:$H$994,ZOiS!$B$4:$B$994,A463)-SUMIFS(ZOiS!$G$4:$G$994,ZOiS!$B$4:$B$994,A463),SUMIFS(ZOiS!$H$4:$H$994,ZOiS!$B$4:$B$994,A463)))),"")</f>
        <v/>
      </c>
      <c r="H463" s="150" t="str">
        <f>IF(G463&lt;&gt;"",IF(G463="Wn",SUMIFS(ZOiS!$G$4:$G$994,ZOiS!$B$4:$B$994,E463),IF(G463="Wn-Ma",SUMIFS(ZOiS!$G$4:$G$994,ZOiS!$B$4:$B$994,E463)-SUMIFS(ZOiS!$H$4:$H$994,ZOiS!$B$4:$B$994,E463),IF(G463="Ma-Wn",SUMIFS(ZOiS!$H$4:$H$994,ZOiS!$B$4:$B$994,E463)-SUMIFS(ZOiS!$G$4:$G$994,ZOiS!$B$4:$B$994,E463),SUMIFS(ZOiS!$H$4:$H$994,ZOiS!$B$4:$B$994,E463)))),"")</f>
        <v/>
      </c>
      <c r="L463" s="150" t="str">
        <f>IF(K463&lt;&gt;"",IF(K463="Wn",SUMIFS(ZOiS!$E$4:$E$994,ZOiS!$B$4:$B$994,I463),IF(K463="Wn-Ma",SUMIFS(ZOiS!$E$4:$E$994,ZOiS!$B$4:$B$994,I463)-SUMIFS(ZOiS!$F$4:$F$994,ZOiS!$B$4:$B$994,I463),IF(K463="Ma-Wn",SUMIFS(ZOiS!$F$4:$F$994,ZOiS!$B$4:$B$994,I463)-SUMIFS(ZOiS!$E$4:$E$994,ZOiS!$B$4:$B$994,I463),SUMIFS(ZOiS!$F$4:$F$994,ZOiS!$B$4:$B$994,I463)))),"")</f>
        <v/>
      </c>
    </row>
    <row r="464" spans="4:12" x14ac:dyDescent="0.2">
      <c r="D464" s="150" t="str">
        <f>IF(C464&lt;&gt;"",IF(C464="Wn",SUMIFS(ZOiS!$G$4:$G$994,ZOiS!$B$4:$B$994,A464),IF(C464="Wn-Ma",SUMIFS(ZOiS!$G$4:$G$994,ZOiS!$B$4:$B$994,A464)-SUMIFS(ZOiS!$H$4:$H$994,ZOiS!$B$4:$B$994,A464),IF(C464="Ma-Wn",SUMIFS(ZOiS!$H$4:$H$994,ZOiS!$B$4:$B$994,A464)-SUMIFS(ZOiS!$G$4:$G$994,ZOiS!$B$4:$B$994,A464),SUMIFS(ZOiS!$H$4:$H$994,ZOiS!$B$4:$B$994,A464)))),"")</f>
        <v/>
      </c>
      <c r="H464" s="150" t="str">
        <f>IF(G464&lt;&gt;"",IF(G464="Wn",SUMIFS(ZOiS!$G$4:$G$994,ZOiS!$B$4:$B$994,E464),IF(G464="Wn-Ma",SUMIFS(ZOiS!$G$4:$G$994,ZOiS!$B$4:$B$994,E464)-SUMIFS(ZOiS!$H$4:$H$994,ZOiS!$B$4:$B$994,E464),IF(G464="Ma-Wn",SUMIFS(ZOiS!$H$4:$H$994,ZOiS!$B$4:$B$994,E464)-SUMIFS(ZOiS!$G$4:$G$994,ZOiS!$B$4:$B$994,E464),SUMIFS(ZOiS!$H$4:$H$994,ZOiS!$B$4:$B$994,E464)))),"")</f>
        <v/>
      </c>
      <c r="L464" s="150" t="str">
        <f>IF(K464&lt;&gt;"",IF(K464="Wn",SUMIFS(ZOiS!$E$4:$E$994,ZOiS!$B$4:$B$994,I464),IF(K464="Wn-Ma",SUMIFS(ZOiS!$E$4:$E$994,ZOiS!$B$4:$B$994,I464)-SUMIFS(ZOiS!$F$4:$F$994,ZOiS!$B$4:$B$994,I464),IF(K464="Ma-Wn",SUMIFS(ZOiS!$F$4:$F$994,ZOiS!$B$4:$B$994,I464)-SUMIFS(ZOiS!$E$4:$E$994,ZOiS!$B$4:$B$994,I464),SUMIFS(ZOiS!$F$4:$F$994,ZOiS!$B$4:$B$994,I464)))),"")</f>
        <v/>
      </c>
    </row>
    <row r="465" spans="4:12" x14ac:dyDescent="0.2">
      <c r="D465" s="150" t="str">
        <f>IF(C465&lt;&gt;"",IF(C465="Wn",SUMIFS(ZOiS!$G$4:$G$994,ZOiS!$B$4:$B$994,A465),IF(C465="Wn-Ma",SUMIFS(ZOiS!$G$4:$G$994,ZOiS!$B$4:$B$994,A465)-SUMIFS(ZOiS!$H$4:$H$994,ZOiS!$B$4:$B$994,A465),IF(C465="Ma-Wn",SUMIFS(ZOiS!$H$4:$H$994,ZOiS!$B$4:$B$994,A465)-SUMIFS(ZOiS!$G$4:$G$994,ZOiS!$B$4:$B$994,A465),SUMIFS(ZOiS!$H$4:$H$994,ZOiS!$B$4:$B$994,A465)))),"")</f>
        <v/>
      </c>
      <c r="H465" s="150" t="str">
        <f>IF(G465&lt;&gt;"",IF(G465="Wn",SUMIFS(ZOiS!$G$4:$G$994,ZOiS!$B$4:$B$994,E465),IF(G465="Wn-Ma",SUMIFS(ZOiS!$G$4:$G$994,ZOiS!$B$4:$B$994,E465)-SUMIFS(ZOiS!$H$4:$H$994,ZOiS!$B$4:$B$994,E465),IF(G465="Ma-Wn",SUMIFS(ZOiS!$H$4:$H$994,ZOiS!$B$4:$B$994,E465)-SUMIFS(ZOiS!$G$4:$G$994,ZOiS!$B$4:$B$994,E465),SUMIFS(ZOiS!$H$4:$H$994,ZOiS!$B$4:$B$994,E465)))),"")</f>
        <v/>
      </c>
      <c r="L465" s="150" t="str">
        <f>IF(K465&lt;&gt;"",IF(K465="Wn",SUMIFS(ZOiS!$E$4:$E$994,ZOiS!$B$4:$B$994,I465),IF(K465="Wn-Ma",SUMIFS(ZOiS!$E$4:$E$994,ZOiS!$B$4:$B$994,I465)-SUMIFS(ZOiS!$F$4:$F$994,ZOiS!$B$4:$B$994,I465),IF(K465="Ma-Wn",SUMIFS(ZOiS!$F$4:$F$994,ZOiS!$B$4:$B$994,I465)-SUMIFS(ZOiS!$E$4:$E$994,ZOiS!$B$4:$B$994,I465),SUMIFS(ZOiS!$F$4:$F$994,ZOiS!$B$4:$B$994,I465)))),"")</f>
        <v/>
      </c>
    </row>
    <row r="466" spans="4:12" x14ac:dyDescent="0.2">
      <c r="D466" s="150" t="str">
        <f>IF(C466&lt;&gt;"",IF(C466="Wn",SUMIFS(ZOiS!$G$4:$G$994,ZOiS!$B$4:$B$994,A466),IF(C466="Wn-Ma",SUMIFS(ZOiS!$G$4:$G$994,ZOiS!$B$4:$B$994,A466)-SUMIFS(ZOiS!$H$4:$H$994,ZOiS!$B$4:$B$994,A466),IF(C466="Ma-Wn",SUMIFS(ZOiS!$H$4:$H$994,ZOiS!$B$4:$B$994,A466)-SUMIFS(ZOiS!$G$4:$G$994,ZOiS!$B$4:$B$994,A466),SUMIFS(ZOiS!$H$4:$H$994,ZOiS!$B$4:$B$994,A466)))),"")</f>
        <v/>
      </c>
      <c r="H466" s="150" t="str">
        <f>IF(G466&lt;&gt;"",IF(G466="Wn",SUMIFS(ZOiS!$G$4:$G$994,ZOiS!$B$4:$B$994,E466),IF(G466="Wn-Ma",SUMIFS(ZOiS!$G$4:$G$994,ZOiS!$B$4:$B$994,E466)-SUMIFS(ZOiS!$H$4:$H$994,ZOiS!$B$4:$B$994,E466),IF(G466="Ma-Wn",SUMIFS(ZOiS!$H$4:$H$994,ZOiS!$B$4:$B$994,E466)-SUMIFS(ZOiS!$G$4:$G$994,ZOiS!$B$4:$B$994,E466),SUMIFS(ZOiS!$H$4:$H$994,ZOiS!$B$4:$B$994,E466)))),"")</f>
        <v/>
      </c>
      <c r="L466" s="150" t="str">
        <f>IF(K466&lt;&gt;"",IF(K466="Wn",SUMIFS(ZOiS!$E$4:$E$994,ZOiS!$B$4:$B$994,I466),IF(K466="Wn-Ma",SUMIFS(ZOiS!$E$4:$E$994,ZOiS!$B$4:$B$994,I466)-SUMIFS(ZOiS!$F$4:$F$994,ZOiS!$B$4:$B$994,I466),IF(K466="Ma-Wn",SUMIFS(ZOiS!$F$4:$F$994,ZOiS!$B$4:$B$994,I466)-SUMIFS(ZOiS!$E$4:$E$994,ZOiS!$B$4:$B$994,I466),SUMIFS(ZOiS!$F$4:$F$994,ZOiS!$B$4:$B$994,I466)))),"")</f>
        <v/>
      </c>
    </row>
    <row r="467" spans="4:12" x14ac:dyDescent="0.2">
      <c r="D467" s="150" t="str">
        <f>IF(C467&lt;&gt;"",IF(C467="Wn",SUMIFS(ZOiS!$G$4:$G$994,ZOiS!$B$4:$B$994,A467),IF(C467="Wn-Ma",SUMIFS(ZOiS!$G$4:$G$994,ZOiS!$B$4:$B$994,A467)-SUMIFS(ZOiS!$H$4:$H$994,ZOiS!$B$4:$B$994,A467),IF(C467="Ma-Wn",SUMIFS(ZOiS!$H$4:$H$994,ZOiS!$B$4:$B$994,A467)-SUMIFS(ZOiS!$G$4:$G$994,ZOiS!$B$4:$B$994,A467),SUMIFS(ZOiS!$H$4:$H$994,ZOiS!$B$4:$B$994,A467)))),"")</f>
        <v/>
      </c>
      <c r="H467" s="150" t="str">
        <f>IF(G467&lt;&gt;"",IF(G467="Wn",SUMIFS(ZOiS!$G$4:$G$994,ZOiS!$B$4:$B$994,E467),IF(G467="Wn-Ma",SUMIFS(ZOiS!$G$4:$G$994,ZOiS!$B$4:$B$994,E467)-SUMIFS(ZOiS!$H$4:$H$994,ZOiS!$B$4:$B$994,E467),IF(G467="Ma-Wn",SUMIFS(ZOiS!$H$4:$H$994,ZOiS!$B$4:$B$994,E467)-SUMIFS(ZOiS!$G$4:$G$994,ZOiS!$B$4:$B$994,E467),SUMIFS(ZOiS!$H$4:$H$994,ZOiS!$B$4:$B$994,E467)))),"")</f>
        <v/>
      </c>
      <c r="L467" s="150" t="str">
        <f>IF(K467&lt;&gt;"",IF(K467="Wn",SUMIFS(ZOiS!$E$4:$E$994,ZOiS!$B$4:$B$994,I467),IF(K467="Wn-Ma",SUMIFS(ZOiS!$E$4:$E$994,ZOiS!$B$4:$B$994,I467)-SUMIFS(ZOiS!$F$4:$F$994,ZOiS!$B$4:$B$994,I467),IF(K467="Ma-Wn",SUMIFS(ZOiS!$F$4:$F$994,ZOiS!$B$4:$B$994,I467)-SUMIFS(ZOiS!$E$4:$E$994,ZOiS!$B$4:$B$994,I467),SUMIFS(ZOiS!$F$4:$F$994,ZOiS!$B$4:$B$994,I467)))),"")</f>
        <v/>
      </c>
    </row>
    <row r="468" spans="4:12" x14ac:dyDescent="0.2">
      <c r="D468" s="150" t="str">
        <f>IF(C468&lt;&gt;"",IF(C468="Wn",SUMIFS(ZOiS!$G$4:$G$994,ZOiS!$B$4:$B$994,A468),IF(C468="Wn-Ma",SUMIFS(ZOiS!$G$4:$G$994,ZOiS!$B$4:$B$994,A468)-SUMIFS(ZOiS!$H$4:$H$994,ZOiS!$B$4:$B$994,A468),IF(C468="Ma-Wn",SUMIFS(ZOiS!$H$4:$H$994,ZOiS!$B$4:$B$994,A468)-SUMIFS(ZOiS!$G$4:$G$994,ZOiS!$B$4:$B$994,A468),SUMIFS(ZOiS!$H$4:$H$994,ZOiS!$B$4:$B$994,A468)))),"")</f>
        <v/>
      </c>
      <c r="H468" s="150" t="str">
        <f>IF(G468&lt;&gt;"",IF(G468="Wn",SUMIFS(ZOiS!$G$4:$G$994,ZOiS!$B$4:$B$994,E468),IF(G468="Wn-Ma",SUMIFS(ZOiS!$G$4:$G$994,ZOiS!$B$4:$B$994,E468)-SUMIFS(ZOiS!$H$4:$H$994,ZOiS!$B$4:$B$994,E468),IF(G468="Ma-Wn",SUMIFS(ZOiS!$H$4:$H$994,ZOiS!$B$4:$B$994,E468)-SUMIFS(ZOiS!$G$4:$G$994,ZOiS!$B$4:$B$994,E468),SUMIFS(ZOiS!$H$4:$H$994,ZOiS!$B$4:$B$994,E468)))),"")</f>
        <v/>
      </c>
      <c r="L468" s="150" t="str">
        <f>IF(K468&lt;&gt;"",IF(K468="Wn",SUMIFS(ZOiS!$E$4:$E$994,ZOiS!$B$4:$B$994,I468),IF(K468="Wn-Ma",SUMIFS(ZOiS!$E$4:$E$994,ZOiS!$B$4:$B$994,I468)-SUMIFS(ZOiS!$F$4:$F$994,ZOiS!$B$4:$B$994,I468),IF(K468="Ma-Wn",SUMIFS(ZOiS!$F$4:$F$994,ZOiS!$B$4:$B$994,I468)-SUMIFS(ZOiS!$E$4:$E$994,ZOiS!$B$4:$B$994,I468),SUMIFS(ZOiS!$F$4:$F$994,ZOiS!$B$4:$B$994,I468)))),"")</f>
        <v/>
      </c>
    </row>
    <row r="469" spans="4:12" x14ac:dyDescent="0.2">
      <c r="D469" s="150" t="str">
        <f>IF(C469&lt;&gt;"",IF(C469="Wn",SUMIFS(ZOiS!$G$4:$G$994,ZOiS!$B$4:$B$994,A469),IF(C469="Wn-Ma",SUMIFS(ZOiS!$G$4:$G$994,ZOiS!$B$4:$B$994,A469)-SUMIFS(ZOiS!$H$4:$H$994,ZOiS!$B$4:$B$994,A469),IF(C469="Ma-Wn",SUMIFS(ZOiS!$H$4:$H$994,ZOiS!$B$4:$B$994,A469)-SUMIFS(ZOiS!$G$4:$G$994,ZOiS!$B$4:$B$994,A469),SUMIFS(ZOiS!$H$4:$H$994,ZOiS!$B$4:$B$994,A469)))),"")</f>
        <v/>
      </c>
      <c r="H469" s="150" t="str">
        <f>IF(G469&lt;&gt;"",IF(G469="Wn",SUMIFS(ZOiS!$G$4:$G$994,ZOiS!$B$4:$B$994,E469),IF(G469="Wn-Ma",SUMIFS(ZOiS!$G$4:$G$994,ZOiS!$B$4:$B$994,E469)-SUMIFS(ZOiS!$H$4:$H$994,ZOiS!$B$4:$B$994,E469),IF(G469="Ma-Wn",SUMIFS(ZOiS!$H$4:$H$994,ZOiS!$B$4:$B$994,E469)-SUMIFS(ZOiS!$G$4:$G$994,ZOiS!$B$4:$B$994,E469),SUMIFS(ZOiS!$H$4:$H$994,ZOiS!$B$4:$B$994,E469)))),"")</f>
        <v/>
      </c>
      <c r="L469" s="150" t="str">
        <f>IF(K469&lt;&gt;"",IF(K469="Wn",SUMIFS(ZOiS!$E$4:$E$994,ZOiS!$B$4:$B$994,I469),IF(K469="Wn-Ma",SUMIFS(ZOiS!$E$4:$E$994,ZOiS!$B$4:$B$994,I469)-SUMIFS(ZOiS!$F$4:$F$994,ZOiS!$B$4:$B$994,I469),IF(K469="Ma-Wn",SUMIFS(ZOiS!$F$4:$F$994,ZOiS!$B$4:$B$994,I469)-SUMIFS(ZOiS!$E$4:$E$994,ZOiS!$B$4:$B$994,I469),SUMIFS(ZOiS!$F$4:$F$994,ZOiS!$B$4:$B$994,I469)))),"")</f>
        <v/>
      </c>
    </row>
    <row r="470" spans="4:12" x14ac:dyDescent="0.2">
      <c r="D470" s="150" t="str">
        <f>IF(C470&lt;&gt;"",IF(C470="Wn",SUMIFS(ZOiS!$G$4:$G$994,ZOiS!$B$4:$B$994,A470),IF(C470="Wn-Ma",SUMIFS(ZOiS!$G$4:$G$994,ZOiS!$B$4:$B$994,A470)-SUMIFS(ZOiS!$H$4:$H$994,ZOiS!$B$4:$B$994,A470),IF(C470="Ma-Wn",SUMIFS(ZOiS!$H$4:$H$994,ZOiS!$B$4:$B$994,A470)-SUMIFS(ZOiS!$G$4:$G$994,ZOiS!$B$4:$B$994,A470),SUMIFS(ZOiS!$H$4:$H$994,ZOiS!$B$4:$B$994,A470)))),"")</f>
        <v/>
      </c>
      <c r="H470" s="150" t="str">
        <f>IF(G470&lt;&gt;"",IF(G470="Wn",SUMIFS(ZOiS!$G$4:$G$994,ZOiS!$B$4:$B$994,E470),IF(G470="Wn-Ma",SUMIFS(ZOiS!$G$4:$G$994,ZOiS!$B$4:$B$994,E470)-SUMIFS(ZOiS!$H$4:$H$994,ZOiS!$B$4:$B$994,E470),IF(G470="Ma-Wn",SUMIFS(ZOiS!$H$4:$H$994,ZOiS!$B$4:$B$994,E470)-SUMIFS(ZOiS!$G$4:$G$994,ZOiS!$B$4:$B$994,E470),SUMIFS(ZOiS!$H$4:$H$994,ZOiS!$B$4:$B$994,E470)))),"")</f>
        <v/>
      </c>
      <c r="L470" s="150" t="str">
        <f>IF(K470&lt;&gt;"",IF(K470="Wn",SUMIFS(ZOiS!$E$4:$E$994,ZOiS!$B$4:$B$994,I470),IF(K470="Wn-Ma",SUMIFS(ZOiS!$E$4:$E$994,ZOiS!$B$4:$B$994,I470)-SUMIFS(ZOiS!$F$4:$F$994,ZOiS!$B$4:$B$994,I470),IF(K470="Ma-Wn",SUMIFS(ZOiS!$F$4:$F$994,ZOiS!$B$4:$B$994,I470)-SUMIFS(ZOiS!$E$4:$E$994,ZOiS!$B$4:$B$994,I470),SUMIFS(ZOiS!$F$4:$F$994,ZOiS!$B$4:$B$994,I470)))),"")</f>
        <v/>
      </c>
    </row>
    <row r="471" spans="4:12" x14ac:dyDescent="0.2">
      <c r="D471" s="150" t="str">
        <f>IF(C471&lt;&gt;"",IF(C471="Wn",SUMIFS(ZOiS!$G$4:$G$994,ZOiS!$B$4:$B$994,A471),IF(C471="Wn-Ma",SUMIFS(ZOiS!$G$4:$G$994,ZOiS!$B$4:$B$994,A471)-SUMIFS(ZOiS!$H$4:$H$994,ZOiS!$B$4:$B$994,A471),IF(C471="Ma-Wn",SUMIFS(ZOiS!$H$4:$H$994,ZOiS!$B$4:$B$994,A471)-SUMIFS(ZOiS!$G$4:$G$994,ZOiS!$B$4:$B$994,A471),SUMIFS(ZOiS!$H$4:$H$994,ZOiS!$B$4:$B$994,A471)))),"")</f>
        <v/>
      </c>
      <c r="H471" s="150" t="str">
        <f>IF(G471&lt;&gt;"",IF(G471="Wn",SUMIFS(ZOiS!$G$4:$G$994,ZOiS!$B$4:$B$994,E471),IF(G471="Wn-Ma",SUMIFS(ZOiS!$G$4:$G$994,ZOiS!$B$4:$B$994,E471)-SUMIFS(ZOiS!$H$4:$H$994,ZOiS!$B$4:$B$994,E471),IF(G471="Ma-Wn",SUMIFS(ZOiS!$H$4:$H$994,ZOiS!$B$4:$B$994,E471)-SUMIFS(ZOiS!$G$4:$G$994,ZOiS!$B$4:$B$994,E471),SUMIFS(ZOiS!$H$4:$H$994,ZOiS!$B$4:$B$994,E471)))),"")</f>
        <v/>
      </c>
      <c r="L471" s="150" t="str">
        <f>IF(K471&lt;&gt;"",IF(K471="Wn",SUMIFS(ZOiS!$E$4:$E$994,ZOiS!$B$4:$B$994,I471),IF(K471="Wn-Ma",SUMIFS(ZOiS!$E$4:$E$994,ZOiS!$B$4:$B$994,I471)-SUMIFS(ZOiS!$F$4:$F$994,ZOiS!$B$4:$B$994,I471),IF(K471="Ma-Wn",SUMIFS(ZOiS!$F$4:$F$994,ZOiS!$B$4:$B$994,I471)-SUMIFS(ZOiS!$E$4:$E$994,ZOiS!$B$4:$B$994,I471),SUMIFS(ZOiS!$F$4:$F$994,ZOiS!$B$4:$B$994,I471)))),"")</f>
        <v/>
      </c>
    </row>
    <row r="472" spans="4:12" x14ac:dyDescent="0.2">
      <c r="D472" s="150" t="str">
        <f>IF(C472&lt;&gt;"",IF(C472="Wn",SUMIFS(ZOiS!$G$4:$G$994,ZOiS!$B$4:$B$994,A472),IF(C472="Wn-Ma",SUMIFS(ZOiS!$G$4:$G$994,ZOiS!$B$4:$B$994,A472)-SUMIFS(ZOiS!$H$4:$H$994,ZOiS!$B$4:$B$994,A472),IF(C472="Ma-Wn",SUMIFS(ZOiS!$H$4:$H$994,ZOiS!$B$4:$B$994,A472)-SUMIFS(ZOiS!$G$4:$G$994,ZOiS!$B$4:$B$994,A472),SUMIFS(ZOiS!$H$4:$H$994,ZOiS!$B$4:$B$994,A472)))),"")</f>
        <v/>
      </c>
      <c r="H472" s="150" t="str">
        <f>IF(G472&lt;&gt;"",IF(G472="Wn",SUMIFS(ZOiS!$G$4:$G$994,ZOiS!$B$4:$B$994,E472),IF(G472="Wn-Ma",SUMIFS(ZOiS!$G$4:$G$994,ZOiS!$B$4:$B$994,E472)-SUMIFS(ZOiS!$H$4:$H$994,ZOiS!$B$4:$B$994,E472),IF(G472="Ma-Wn",SUMIFS(ZOiS!$H$4:$H$994,ZOiS!$B$4:$B$994,E472)-SUMIFS(ZOiS!$G$4:$G$994,ZOiS!$B$4:$B$994,E472),SUMIFS(ZOiS!$H$4:$H$994,ZOiS!$B$4:$B$994,E472)))),"")</f>
        <v/>
      </c>
      <c r="L472" s="150" t="str">
        <f>IF(K472&lt;&gt;"",IF(K472="Wn",SUMIFS(ZOiS!$E$4:$E$994,ZOiS!$B$4:$B$994,I472),IF(K472="Wn-Ma",SUMIFS(ZOiS!$E$4:$E$994,ZOiS!$B$4:$B$994,I472)-SUMIFS(ZOiS!$F$4:$F$994,ZOiS!$B$4:$B$994,I472),IF(K472="Ma-Wn",SUMIFS(ZOiS!$F$4:$F$994,ZOiS!$B$4:$B$994,I472)-SUMIFS(ZOiS!$E$4:$E$994,ZOiS!$B$4:$B$994,I472),SUMIFS(ZOiS!$F$4:$F$994,ZOiS!$B$4:$B$994,I472)))),"")</f>
        <v/>
      </c>
    </row>
    <row r="473" spans="4:12" x14ac:dyDescent="0.2">
      <c r="D473" s="150" t="str">
        <f>IF(C473&lt;&gt;"",IF(C473="Wn",SUMIFS(ZOiS!$G$4:$G$994,ZOiS!$B$4:$B$994,A473),IF(C473="Wn-Ma",SUMIFS(ZOiS!$G$4:$G$994,ZOiS!$B$4:$B$994,A473)-SUMIFS(ZOiS!$H$4:$H$994,ZOiS!$B$4:$B$994,A473),IF(C473="Ma-Wn",SUMIFS(ZOiS!$H$4:$H$994,ZOiS!$B$4:$B$994,A473)-SUMIFS(ZOiS!$G$4:$G$994,ZOiS!$B$4:$B$994,A473),SUMIFS(ZOiS!$H$4:$H$994,ZOiS!$B$4:$B$994,A473)))),"")</f>
        <v/>
      </c>
      <c r="H473" s="150" t="str">
        <f>IF(G473&lt;&gt;"",IF(G473="Wn",SUMIFS(ZOiS!$G$4:$G$994,ZOiS!$B$4:$B$994,E473),IF(G473="Wn-Ma",SUMIFS(ZOiS!$G$4:$G$994,ZOiS!$B$4:$B$994,E473)-SUMIFS(ZOiS!$H$4:$H$994,ZOiS!$B$4:$B$994,E473),IF(G473="Ma-Wn",SUMIFS(ZOiS!$H$4:$H$994,ZOiS!$B$4:$B$994,E473)-SUMIFS(ZOiS!$G$4:$G$994,ZOiS!$B$4:$B$994,E473),SUMIFS(ZOiS!$H$4:$H$994,ZOiS!$B$4:$B$994,E473)))),"")</f>
        <v/>
      </c>
      <c r="L473" s="150" t="str">
        <f>IF(K473&lt;&gt;"",IF(K473="Wn",SUMIFS(ZOiS!$E$4:$E$994,ZOiS!$B$4:$B$994,I473),IF(K473="Wn-Ma",SUMIFS(ZOiS!$E$4:$E$994,ZOiS!$B$4:$B$994,I473)-SUMIFS(ZOiS!$F$4:$F$994,ZOiS!$B$4:$B$994,I473),IF(K473="Ma-Wn",SUMIFS(ZOiS!$F$4:$F$994,ZOiS!$B$4:$B$994,I473)-SUMIFS(ZOiS!$E$4:$E$994,ZOiS!$B$4:$B$994,I473),SUMIFS(ZOiS!$F$4:$F$994,ZOiS!$B$4:$B$994,I473)))),"")</f>
        <v/>
      </c>
    </row>
    <row r="474" spans="4:12" x14ac:dyDescent="0.2">
      <c r="D474" s="150" t="str">
        <f>IF(C474&lt;&gt;"",IF(C474="Wn",SUMIFS(ZOiS!$G$4:$G$994,ZOiS!$B$4:$B$994,A474),IF(C474="Wn-Ma",SUMIFS(ZOiS!$G$4:$G$994,ZOiS!$B$4:$B$994,A474)-SUMIFS(ZOiS!$H$4:$H$994,ZOiS!$B$4:$B$994,A474),IF(C474="Ma-Wn",SUMIFS(ZOiS!$H$4:$H$994,ZOiS!$B$4:$B$994,A474)-SUMIFS(ZOiS!$G$4:$G$994,ZOiS!$B$4:$B$994,A474),SUMIFS(ZOiS!$H$4:$H$994,ZOiS!$B$4:$B$994,A474)))),"")</f>
        <v/>
      </c>
      <c r="H474" s="150" t="str">
        <f>IF(G474&lt;&gt;"",IF(G474="Wn",SUMIFS(ZOiS!$G$4:$G$994,ZOiS!$B$4:$B$994,E474),IF(G474="Wn-Ma",SUMIFS(ZOiS!$G$4:$G$994,ZOiS!$B$4:$B$994,E474)-SUMIFS(ZOiS!$H$4:$H$994,ZOiS!$B$4:$B$994,E474),IF(G474="Ma-Wn",SUMIFS(ZOiS!$H$4:$H$994,ZOiS!$B$4:$B$994,E474)-SUMIFS(ZOiS!$G$4:$G$994,ZOiS!$B$4:$B$994,E474),SUMIFS(ZOiS!$H$4:$H$994,ZOiS!$B$4:$B$994,E474)))),"")</f>
        <v/>
      </c>
      <c r="L474" s="150" t="str">
        <f>IF(K474&lt;&gt;"",IF(K474="Wn",SUMIFS(ZOiS!$E$4:$E$994,ZOiS!$B$4:$B$994,I474),IF(K474="Wn-Ma",SUMIFS(ZOiS!$E$4:$E$994,ZOiS!$B$4:$B$994,I474)-SUMIFS(ZOiS!$F$4:$F$994,ZOiS!$B$4:$B$994,I474),IF(K474="Ma-Wn",SUMIFS(ZOiS!$F$4:$F$994,ZOiS!$B$4:$B$994,I474)-SUMIFS(ZOiS!$E$4:$E$994,ZOiS!$B$4:$B$994,I474),SUMIFS(ZOiS!$F$4:$F$994,ZOiS!$B$4:$B$994,I474)))),"")</f>
        <v/>
      </c>
    </row>
    <row r="475" spans="4:12" x14ac:dyDescent="0.2">
      <c r="D475" s="150" t="str">
        <f>IF(C475&lt;&gt;"",IF(C475="Wn",SUMIFS(ZOiS!$G$4:$G$994,ZOiS!$B$4:$B$994,A475),IF(C475="Wn-Ma",SUMIFS(ZOiS!$G$4:$G$994,ZOiS!$B$4:$B$994,A475)-SUMIFS(ZOiS!$H$4:$H$994,ZOiS!$B$4:$B$994,A475),IF(C475="Ma-Wn",SUMIFS(ZOiS!$H$4:$H$994,ZOiS!$B$4:$B$994,A475)-SUMIFS(ZOiS!$G$4:$G$994,ZOiS!$B$4:$B$994,A475),SUMIFS(ZOiS!$H$4:$H$994,ZOiS!$B$4:$B$994,A475)))),"")</f>
        <v/>
      </c>
      <c r="H475" s="150" t="str">
        <f>IF(G475&lt;&gt;"",IF(G475="Wn",SUMIFS(ZOiS!$G$4:$G$994,ZOiS!$B$4:$B$994,E475),IF(G475="Wn-Ma",SUMIFS(ZOiS!$G$4:$G$994,ZOiS!$B$4:$B$994,E475)-SUMIFS(ZOiS!$H$4:$H$994,ZOiS!$B$4:$B$994,E475),IF(G475="Ma-Wn",SUMIFS(ZOiS!$H$4:$H$994,ZOiS!$B$4:$B$994,E475)-SUMIFS(ZOiS!$G$4:$G$994,ZOiS!$B$4:$B$994,E475),SUMIFS(ZOiS!$H$4:$H$994,ZOiS!$B$4:$B$994,E475)))),"")</f>
        <v/>
      </c>
      <c r="L475" s="150" t="str">
        <f>IF(K475&lt;&gt;"",IF(K475="Wn",SUMIFS(ZOiS!$E$4:$E$994,ZOiS!$B$4:$B$994,I475),IF(K475="Wn-Ma",SUMIFS(ZOiS!$E$4:$E$994,ZOiS!$B$4:$B$994,I475)-SUMIFS(ZOiS!$F$4:$F$994,ZOiS!$B$4:$B$994,I475),IF(K475="Ma-Wn",SUMIFS(ZOiS!$F$4:$F$994,ZOiS!$B$4:$B$994,I475)-SUMIFS(ZOiS!$E$4:$E$994,ZOiS!$B$4:$B$994,I475),SUMIFS(ZOiS!$F$4:$F$994,ZOiS!$B$4:$B$994,I475)))),"")</f>
        <v/>
      </c>
    </row>
    <row r="476" spans="4:12" x14ac:dyDescent="0.2">
      <c r="D476" s="150" t="str">
        <f>IF(C476&lt;&gt;"",IF(C476="Wn",SUMIFS(ZOiS!$G$4:$G$994,ZOiS!$B$4:$B$994,A476),IF(C476="Wn-Ma",SUMIFS(ZOiS!$G$4:$G$994,ZOiS!$B$4:$B$994,A476)-SUMIFS(ZOiS!$H$4:$H$994,ZOiS!$B$4:$B$994,A476),IF(C476="Ma-Wn",SUMIFS(ZOiS!$H$4:$H$994,ZOiS!$B$4:$B$994,A476)-SUMIFS(ZOiS!$G$4:$G$994,ZOiS!$B$4:$B$994,A476),SUMIFS(ZOiS!$H$4:$H$994,ZOiS!$B$4:$B$994,A476)))),"")</f>
        <v/>
      </c>
      <c r="H476" s="150" t="str">
        <f>IF(G476&lt;&gt;"",IF(G476="Wn",SUMIFS(ZOiS!$G$4:$G$994,ZOiS!$B$4:$B$994,E476),IF(G476="Wn-Ma",SUMIFS(ZOiS!$G$4:$G$994,ZOiS!$B$4:$B$994,E476)-SUMIFS(ZOiS!$H$4:$H$994,ZOiS!$B$4:$B$994,E476),IF(G476="Ma-Wn",SUMIFS(ZOiS!$H$4:$H$994,ZOiS!$B$4:$B$994,E476)-SUMIFS(ZOiS!$G$4:$G$994,ZOiS!$B$4:$B$994,E476),SUMIFS(ZOiS!$H$4:$H$994,ZOiS!$B$4:$B$994,E476)))),"")</f>
        <v/>
      </c>
      <c r="L476" s="150" t="str">
        <f>IF(K476&lt;&gt;"",IF(K476="Wn",SUMIFS(ZOiS!$E$4:$E$994,ZOiS!$B$4:$B$994,I476),IF(K476="Wn-Ma",SUMIFS(ZOiS!$E$4:$E$994,ZOiS!$B$4:$B$994,I476)-SUMIFS(ZOiS!$F$4:$F$994,ZOiS!$B$4:$B$994,I476),IF(K476="Ma-Wn",SUMIFS(ZOiS!$F$4:$F$994,ZOiS!$B$4:$B$994,I476)-SUMIFS(ZOiS!$E$4:$E$994,ZOiS!$B$4:$B$994,I476),SUMIFS(ZOiS!$F$4:$F$994,ZOiS!$B$4:$B$994,I476)))),"")</f>
        <v/>
      </c>
    </row>
    <row r="477" spans="4:12" x14ac:dyDescent="0.2">
      <c r="D477" s="150" t="str">
        <f>IF(C477&lt;&gt;"",IF(C477="Wn",SUMIFS(ZOiS!$G$4:$G$994,ZOiS!$B$4:$B$994,A477),IF(C477="Wn-Ma",SUMIFS(ZOiS!$G$4:$G$994,ZOiS!$B$4:$B$994,A477)-SUMIFS(ZOiS!$H$4:$H$994,ZOiS!$B$4:$B$994,A477),IF(C477="Ma-Wn",SUMIFS(ZOiS!$H$4:$H$994,ZOiS!$B$4:$B$994,A477)-SUMIFS(ZOiS!$G$4:$G$994,ZOiS!$B$4:$B$994,A477),SUMIFS(ZOiS!$H$4:$H$994,ZOiS!$B$4:$B$994,A477)))),"")</f>
        <v/>
      </c>
      <c r="H477" s="150" t="str">
        <f>IF(G477&lt;&gt;"",IF(G477="Wn",SUMIFS(ZOiS!$G$4:$G$994,ZOiS!$B$4:$B$994,E477),IF(G477="Wn-Ma",SUMIFS(ZOiS!$G$4:$G$994,ZOiS!$B$4:$B$994,E477)-SUMIFS(ZOiS!$H$4:$H$994,ZOiS!$B$4:$B$994,E477),IF(G477="Ma-Wn",SUMIFS(ZOiS!$H$4:$H$994,ZOiS!$B$4:$B$994,E477)-SUMIFS(ZOiS!$G$4:$G$994,ZOiS!$B$4:$B$994,E477),SUMIFS(ZOiS!$H$4:$H$994,ZOiS!$B$4:$B$994,E477)))),"")</f>
        <v/>
      </c>
      <c r="L477" s="150" t="str">
        <f>IF(K477&lt;&gt;"",IF(K477="Wn",SUMIFS(ZOiS!$E$4:$E$994,ZOiS!$B$4:$B$994,I477),IF(K477="Wn-Ma",SUMIFS(ZOiS!$E$4:$E$994,ZOiS!$B$4:$B$994,I477)-SUMIFS(ZOiS!$F$4:$F$994,ZOiS!$B$4:$B$994,I477),IF(K477="Ma-Wn",SUMIFS(ZOiS!$F$4:$F$994,ZOiS!$B$4:$B$994,I477)-SUMIFS(ZOiS!$E$4:$E$994,ZOiS!$B$4:$B$994,I477),SUMIFS(ZOiS!$F$4:$F$994,ZOiS!$B$4:$B$994,I477)))),"")</f>
        <v/>
      </c>
    </row>
    <row r="478" spans="4:12" x14ac:dyDescent="0.2">
      <c r="D478" s="150" t="str">
        <f>IF(C478&lt;&gt;"",IF(C478="Wn",SUMIFS(ZOiS!$G$4:$G$994,ZOiS!$B$4:$B$994,A478),IF(C478="Wn-Ma",SUMIFS(ZOiS!$G$4:$G$994,ZOiS!$B$4:$B$994,A478)-SUMIFS(ZOiS!$H$4:$H$994,ZOiS!$B$4:$B$994,A478),IF(C478="Ma-Wn",SUMIFS(ZOiS!$H$4:$H$994,ZOiS!$B$4:$B$994,A478)-SUMIFS(ZOiS!$G$4:$G$994,ZOiS!$B$4:$B$994,A478),SUMIFS(ZOiS!$H$4:$H$994,ZOiS!$B$4:$B$994,A478)))),"")</f>
        <v/>
      </c>
      <c r="H478" s="150" t="str">
        <f>IF(G478&lt;&gt;"",IF(G478="Wn",SUMIFS(ZOiS!$G$4:$G$994,ZOiS!$B$4:$B$994,E478),IF(G478="Wn-Ma",SUMIFS(ZOiS!$G$4:$G$994,ZOiS!$B$4:$B$994,E478)-SUMIFS(ZOiS!$H$4:$H$994,ZOiS!$B$4:$B$994,E478),IF(G478="Ma-Wn",SUMIFS(ZOiS!$H$4:$H$994,ZOiS!$B$4:$B$994,E478)-SUMIFS(ZOiS!$G$4:$G$994,ZOiS!$B$4:$B$994,E478),SUMIFS(ZOiS!$H$4:$H$994,ZOiS!$B$4:$B$994,E478)))),"")</f>
        <v/>
      </c>
      <c r="L478" s="150" t="str">
        <f>IF(K478&lt;&gt;"",IF(K478="Wn",SUMIFS(ZOiS!$E$4:$E$994,ZOiS!$B$4:$B$994,I478),IF(K478="Wn-Ma",SUMIFS(ZOiS!$E$4:$E$994,ZOiS!$B$4:$B$994,I478)-SUMIFS(ZOiS!$F$4:$F$994,ZOiS!$B$4:$B$994,I478),IF(K478="Ma-Wn",SUMIFS(ZOiS!$F$4:$F$994,ZOiS!$B$4:$B$994,I478)-SUMIFS(ZOiS!$E$4:$E$994,ZOiS!$B$4:$B$994,I478),SUMIFS(ZOiS!$F$4:$F$994,ZOiS!$B$4:$B$994,I478)))),"")</f>
        <v/>
      </c>
    </row>
    <row r="479" spans="4:12" x14ac:dyDescent="0.2">
      <c r="D479" s="150" t="str">
        <f>IF(C479&lt;&gt;"",IF(C479="Wn",SUMIFS(ZOiS!$G$4:$G$994,ZOiS!$B$4:$B$994,A479),IF(C479="Wn-Ma",SUMIFS(ZOiS!$G$4:$G$994,ZOiS!$B$4:$B$994,A479)-SUMIFS(ZOiS!$H$4:$H$994,ZOiS!$B$4:$B$994,A479),IF(C479="Ma-Wn",SUMIFS(ZOiS!$H$4:$H$994,ZOiS!$B$4:$B$994,A479)-SUMIFS(ZOiS!$G$4:$G$994,ZOiS!$B$4:$B$994,A479),SUMIFS(ZOiS!$H$4:$H$994,ZOiS!$B$4:$B$994,A479)))),"")</f>
        <v/>
      </c>
      <c r="H479" s="150" t="str">
        <f>IF(G479&lt;&gt;"",IF(G479="Wn",SUMIFS(ZOiS!$G$4:$G$994,ZOiS!$B$4:$B$994,E479),IF(G479="Wn-Ma",SUMIFS(ZOiS!$G$4:$G$994,ZOiS!$B$4:$B$994,E479)-SUMIFS(ZOiS!$H$4:$H$994,ZOiS!$B$4:$B$994,E479),IF(G479="Ma-Wn",SUMIFS(ZOiS!$H$4:$H$994,ZOiS!$B$4:$B$994,E479)-SUMIFS(ZOiS!$G$4:$G$994,ZOiS!$B$4:$B$994,E479),SUMIFS(ZOiS!$H$4:$H$994,ZOiS!$B$4:$B$994,E479)))),"")</f>
        <v/>
      </c>
      <c r="L479" s="150" t="str">
        <f>IF(K479&lt;&gt;"",IF(K479="Wn",SUMIFS(ZOiS!$E$4:$E$994,ZOiS!$B$4:$B$994,I479),IF(K479="Wn-Ma",SUMIFS(ZOiS!$E$4:$E$994,ZOiS!$B$4:$B$994,I479)-SUMIFS(ZOiS!$F$4:$F$994,ZOiS!$B$4:$B$994,I479),IF(K479="Ma-Wn",SUMIFS(ZOiS!$F$4:$F$994,ZOiS!$B$4:$B$994,I479)-SUMIFS(ZOiS!$E$4:$E$994,ZOiS!$B$4:$B$994,I479),SUMIFS(ZOiS!$F$4:$F$994,ZOiS!$B$4:$B$994,I479)))),"")</f>
        <v/>
      </c>
    </row>
    <row r="480" spans="4:12" x14ac:dyDescent="0.2">
      <c r="D480" s="150" t="str">
        <f>IF(C480&lt;&gt;"",IF(C480="Wn",SUMIFS(ZOiS!$G$4:$G$994,ZOiS!$B$4:$B$994,A480),IF(C480="Wn-Ma",SUMIFS(ZOiS!$G$4:$G$994,ZOiS!$B$4:$B$994,A480)-SUMIFS(ZOiS!$H$4:$H$994,ZOiS!$B$4:$B$994,A480),IF(C480="Ma-Wn",SUMIFS(ZOiS!$H$4:$H$994,ZOiS!$B$4:$B$994,A480)-SUMIFS(ZOiS!$G$4:$G$994,ZOiS!$B$4:$B$994,A480),SUMIFS(ZOiS!$H$4:$H$994,ZOiS!$B$4:$B$994,A480)))),"")</f>
        <v/>
      </c>
      <c r="H480" s="150" t="str">
        <f>IF(G480&lt;&gt;"",IF(G480="Wn",SUMIFS(ZOiS!$G$4:$G$994,ZOiS!$B$4:$B$994,E480),IF(G480="Wn-Ma",SUMIFS(ZOiS!$G$4:$G$994,ZOiS!$B$4:$B$994,E480)-SUMIFS(ZOiS!$H$4:$H$994,ZOiS!$B$4:$B$994,E480),IF(G480="Ma-Wn",SUMIFS(ZOiS!$H$4:$H$994,ZOiS!$B$4:$B$994,E480)-SUMIFS(ZOiS!$G$4:$G$994,ZOiS!$B$4:$B$994,E480),SUMIFS(ZOiS!$H$4:$H$994,ZOiS!$B$4:$B$994,E480)))),"")</f>
        <v/>
      </c>
      <c r="L480" s="150" t="str">
        <f>IF(K480&lt;&gt;"",IF(K480="Wn",SUMIFS(ZOiS!$E$4:$E$994,ZOiS!$B$4:$B$994,I480),IF(K480="Wn-Ma",SUMIFS(ZOiS!$E$4:$E$994,ZOiS!$B$4:$B$994,I480)-SUMIFS(ZOiS!$F$4:$F$994,ZOiS!$B$4:$B$994,I480),IF(K480="Ma-Wn",SUMIFS(ZOiS!$F$4:$F$994,ZOiS!$B$4:$B$994,I480)-SUMIFS(ZOiS!$E$4:$E$994,ZOiS!$B$4:$B$994,I480),SUMIFS(ZOiS!$F$4:$F$994,ZOiS!$B$4:$B$994,I480)))),"")</f>
        <v/>
      </c>
    </row>
    <row r="481" spans="4:12" x14ac:dyDescent="0.2">
      <c r="D481" s="150" t="str">
        <f>IF(C481&lt;&gt;"",IF(C481="Wn",SUMIFS(ZOiS!$G$4:$G$994,ZOiS!$B$4:$B$994,A481),IF(C481="Wn-Ma",SUMIFS(ZOiS!$G$4:$G$994,ZOiS!$B$4:$B$994,A481)-SUMIFS(ZOiS!$H$4:$H$994,ZOiS!$B$4:$B$994,A481),IF(C481="Ma-Wn",SUMIFS(ZOiS!$H$4:$H$994,ZOiS!$B$4:$B$994,A481)-SUMIFS(ZOiS!$G$4:$G$994,ZOiS!$B$4:$B$994,A481),SUMIFS(ZOiS!$H$4:$H$994,ZOiS!$B$4:$B$994,A481)))),"")</f>
        <v/>
      </c>
      <c r="H481" s="150" t="str">
        <f>IF(G481&lt;&gt;"",IF(G481="Wn",SUMIFS(ZOiS!$G$4:$G$994,ZOiS!$B$4:$B$994,E481),IF(G481="Wn-Ma",SUMIFS(ZOiS!$G$4:$G$994,ZOiS!$B$4:$B$994,E481)-SUMIFS(ZOiS!$H$4:$H$994,ZOiS!$B$4:$B$994,E481),IF(G481="Ma-Wn",SUMIFS(ZOiS!$H$4:$H$994,ZOiS!$B$4:$B$994,E481)-SUMIFS(ZOiS!$G$4:$G$994,ZOiS!$B$4:$B$994,E481),SUMIFS(ZOiS!$H$4:$H$994,ZOiS!$B$4:$B$994,E481)))),"")</f>
        <v/>
      </c>
      <c r="L481" s="150" t="str">
        <f>IF(K481&lt;&gt;"",IF(K481="Wn",SUMIFS(ZOiS!$E$4:$E$994,ZOiS!$B$4:$B$994,I481),IF(K481="Wn-Ma",SUMIFS(ZOiS!$E$4:$E$994,ZOiS!$B$4:$B$994,I481)-SUMIFS(ZOiS!$F$4:$F$994,ZOiS!$B$4:$B$994,I481),IF(K481="Ma-Wn",SUMIFS(ZOiS!$F$4:$F$994,ZOiS!$B$4:$B$994,I481)-SUMIFS(ZOiS!$E$4:$E$994,ZOiS!$B$4:$B$994,I481),SUMIFS(ZOiS!$F$4:$F$994,ZOiS!$B$4:$B$994,I481)))),"")</f>
        <v/>
      </c>
    </row>
    <row r="482" spans="4:12" x14ac:dyDescent="0.2">
      <c r="D482" s="150" t="str">
        <f>IF(C482&lt;&gt;"",IF(C482="Wn",SUMIFS(ZOiS!$G$4:$G$994,ZOiS!$B$4:$B$994,A482),IF(C482="Wn-Ma",SUMIFS(ZOiS!$G$4:$G$994,ZOiS!$B$4:$B$994,A482)-SUMIFS(ZOiS!$H$4:$H$994,ZOiS!$B$4:$B$994,A482),IF(C482="Ma-Wn",SUMIFS(ZOiS!$H$4:$H$994,ZOiS!$B$4:$B$994,A482)-SUMIFS(ZOiS!$G$4:$G$994,ZOiS!$B$4:$B$994,A482),SUMIFS(ZOiS!$H$4:$H$994,ZOiS!$B$4:$B$994,A482)))),"")</f>
        <v/>
      </c>
      <c r="H482" s="150" t="str">
        <f>IF(G482&lt;&gt;"",IF(G482="Wn",SUMIFS(ZOiS!$G$4:$G$994,ZOiS!$B$4:$B$994,E482),IF(G482="Wn-Ma",SUMIFS(ZOiS!$G$4:$G$994,ZOiS!$B$4:$B$994,E482)-SUMIFS(ZOiS!$H$4:$H$994,ZOiS!$B$4:$B$994,E482),IF(G482="Ma-Wn",SUMIFS(ZOiS!$H$4:$H$994,ZOiS!$B$4:$B$994,E482)-SUMIFS(ZOiS!$G$4:$G$994,ZOiS!$B$4:$B$994,E482),SUMIFS(ZOiS!$H$4:$H$994,ZOiS!$B$4:$B$994,E482)))),"")</f>
        <v/>
      </c>
      <c r="L482" s="150" t="str">
        <f>IF(K482&lt;&gt;"",IF(K482="Wn",SUMIFS(ZOiS!$E$4:$E$994,ZOiS!$B$4:$B$994,I482),IF(K482="Wn-Ma",SUMIFS(ZOiS!$E$4:$E$994,ZOiS!$B$4:$B$994,I482)-SUMIFS(ZOiS!$F$4:$F$994,ZOiS!$B$4:$B$994,I482),IF(K482="Ma-Wn",SUMIFS(ZOiS!$F$4:$F$994,ZOiS!$B$4:$B$994,I482)-SUMIFS(ZOiS!$E$4:$E$994,ZOiS!$B$4:$B$994,I482),SUMIFS(ZOiS!$F$4:$F$994,ZOiS!$B$4:$B$994,I482)))),"")</f>
        <v/>
      </c>
    </row>
    <row r="483" spans="4:12" x14ac:dyDescent="0.2">
      <c r="D483" s="150" t="str">
        <f>IF(C483&lt;&gt;"",IF(C483="Wn",SUMIFS(ZOiS!$G$4:$G$994,ZOiS!$B$4:$B$994,A483),IF(C483="Wn-Ma",SUMIFS(ZOiS!$G$4:$G$994,ZOiS!$B$4:$B$994,A483)-SUMIFS(ZOiS!$H$4:$H$994,ZOiS!$B$4:$B$994,A483),IF(C483="Ma-Wn",SUMIFS(ZOiS!$H$4:$H$994,ZOiS!$B$4:$B$994,A483)-SUMIFS(ZOiS!$G$4:$G$994,ZOiS!$B$4:$B$994,A483),SUMIFS(ZOiS!$H$4:$H$994,ZOiS!$B$4:$B$994,A483)))),"")</f>
        <v/>
      </c>
      <c r="H483" s="150" t="str">
        <f>IF(G483&lt;&gt;"",IF(G483="Wn",SUMIFS(ZOiS!$G$4:$G$994,ZOiS!$B$4:$B$994,E483),IF(G483="Wn-Ma",SUMIFS(ZOiS!$G$4:$G$994,ZOiS!$B$4:$B$994,E483)-SUMIFS(ZOiS!$H$4:$H$994,ZOiS!$B$4:$B$994,E483),IF(G483="Ma-Wn",SUMIFS(ZOiS!$H$4:$H$994,ZOiS!$B$4:$B$994,E483)-SUMIFS(ZOiS!$G$4:$G$994,ZOiS!$B$4:$B$994,E483),SUMIFS(ZOiS!$H$4:$H$994,ZOiS!$B$4:$B$994,E483)))),"")</f>
        <v/>
      </c>
      <c r="L483" s="150" t="str">
        <f>IF(K483&lt;&gt;"",IF(K483="Wn",SUMIFS(ZOiS!$E$4:$E$994,ZOiS!$B$4:$B$994,I483),IF(K483="Wn-Ma",SUMIFS(ZOiS!$E$4:$E$994,ZOiS!$B$4:$B$994,I483)-SUMIFS(ZOiS!$F$4:$F$994,ZOiS!$B$4:$B$994,I483),IF(K483="Ma-Wn",SUMIFS(ZOiS!$F$4:$F$994,ZOiS!$B$4:$B$994,I483)-SUMIFS(ZOiS!$E$4:$E$994,ZOiS!$B$4:$B$994,I483),SUMIFS(ZOiS!$F$4:$F$994,ZOiS!$B$4:$B$994,I483)))),"")</f>
        <v/>
      </c>
    </row>
    <row r="484" spans="4:12" x14ac:dyDescent="0.2">
      <c r="D484" s="150" t="str">
        <f>IF(C484&lt;&gt;"",IF(C484="Wn",SUMIFS(ZOiS!$G$4:$G$994,ZOiS!$B$4:$B$994,A484),IF(C484="Wn-Ma",SUMIFS(ZOiS!$G$4:$G$994,ZOiS!$B$4:$B$994,A484)-SUMIFS(ZOiS!$H$4:$H$994,ZOiS!$B$4:$B$994,A484),IF(C484="Ma-Wn",SUMIFS(ZOiS!$H$4:$H$994,ZOiS!$B$4:$B$994,A484)-SUMIFS(ZOiS!$G$4:$G$994,ZOiS!$B$4:$B$994,A484),SUMIFS(ZOiS!$H$4:$H$994,ZOiS!$B$4:$B$994,A484)))),"")</f>
        <v/>
      </c>
      <c r="H484" s="150" t="str">
        <f>IF(G484&lt;&gt;"",IF(G484="Wn",SUMIFS(ZOiS!$G$4:$G$994,ZOiS!$B$4:$B$994,E484),IF(G484="Wn-Ma",SUMIFS(ZOiS!$G$4:$G$994,ZOiS!$B$4:$B$994,E484)-SUMIFS(ZOiS!$H$4:$H$994,ZOiS!$B$4:$B$994,E484),IF(G484="Ma-Wn",SUMIFS(ZOiS!$H$4:$H$994,ZOiS!$B$4:$B$994,E484)-SUMIFS(ZOiS!$G$4:$G$994,ZOiS!$B$4:$B$994,E484),SUMIFS(ZOiS!$H$4:$H$994,ZOiS!$B$4:$B$994,E484)))),"")</f>
        <v/>
      </c>
      <c r="L484" s="150" t="str">
        <f>IF(K484&lt;&gt;"",IF(K484="Wn",SUMIFS(ZOiS!$E$4:$E$994,ZOiS!$B$4:$B$994,I484),IF(K484="Wn-Ma",SUMIFS(ZOiS!$E$4:$E$994,ZOiS!$B$4:$B$994,I484)-SUMIFS(ZOiS!$F$4:$F$994,ZOiS!$B$4:$B$994,I484),IF(K484="Ma-Wn",SUMIFS(ZOiS!$F$4:$F$994,ZOiS!$B$4:$B$994,I484)-SUMIFS(ZOiS!$E$4:$E$994,ZOiS!$B$4:$B$994,I484),SUMIFS(ZOiS!$F$4:$F$994,ZOiS!$B$4:$B$994,I484)))),"")</f>
        <v/>
      </c>
    </row>
    <row r="485" spans="4:12" x14ac:dyDescent="0.2">
      <c r="D485" s="150" t="str">
        <f>IF(C485&lt;&gt;"",IF(C485="Wn",SUMIFS(ZOiS!$G$4:$G$994,ZOiS!$B$4:$B$994,A485),IF(C485="Wn-Ma",SUMIFS(ZOiS!$G$4:$G$994,ZOiS!$B$4:$B$994,A485)-SUMIFS(ZOiS!$H$4:$H$994,ZOiS!$B$4:$B$994,A485),IF(C485="Ma-Wn",SUMIFS(ZOiS!$H$4:$H$994,ZOiS!$B$4:$B$994,A485)-SUMIFS(ZOiS!$G$4:$G$994,ZOiS!$B$4:$B$994,A485),SUMIFS(ZOiS!$H$4:$H$994,ZOiS!$B$4:$B$994,A485)))),"")</f>
        <v/>
      </c>
      <c r="H485" s="150" t="str">
        <f>IF(G485&lt;&gt;"",IF(G485="Wn",SUMIFS(ZOiS!$G$4:$G$994,ZOiS!$B$4:$B$994,E485),IF(G485="Wn-Ma",SUMIFS(ZOiS!$G$4:$G$994,ZOiS!$B$4:$B$994,E485)-SUMIFS(ZOiS!$H$4:$H$994,ZOiS!$B$4:$B$994,E485),IF(G485="Ma-Wn",SUMIFS(ZOiS!$H$4:$H$994,ZOiS!$B$4:$B$994,E485)-SUMIFS(ZOiS!$G$4:$G$994,ZOiS!$B$4:$B$994,E485),SUMIFS(ZOiS!$H$4:$H$994,ZOiS!$B$4:$B$994,E485)))),"")</f>
        <v/>
      </c>
      <c r="L485" s="150" t="str">
        <f>IF(K485&lt;&gt;"",IF(K485="Wn",SUMIFS(ZOiS!$E$4:$E$994,ZOiS!$B$4:$B$994,I485),IF(K485="Wn-Ma",SUMIFS(ZOiS!$E$4:$E$994,ZOiS!$B$4:$B$994,I485)-SUMIFS(ZOiS!$F$4:$F$994,ZOiS!$B$4:$B$994,I485),IF(K485="Ma-Wn",SUMIFS(ZOiS!$F$4:$F$994,ZOiS!$B$4:$B$994,I485)-SUMIFS(ZOiS!$E$4:$E$994,ZOiS!$B$4:$B$994,I485),SUMIFS(ZOiS!$F$4:$F$994,ZOiS!$B$4:$B$994,I485)))),"")</f>
        <v/>
      </c>
    </row>
    <row r="486" spans="4:12" x14ac:dyDescent="0.2">
      <c r="D486" s="150" t="str">
        <f>IF(C486&lt;&gt;"",IF(C486="Wn",SUMIFS(ZOiS!$G$4:$G$994,ZOiS!$B$4:$B$994,A486),IF(C486="Wn-Ma",SUMIFS(ZOiS!$G$4:$G$994,ZOiS!$B$4:$B$994,A486)-SUMIFS(ZOiS!$H$4:$H$994,ZOiS!$B$4:$B$994,A486),IF(C486="Ma-Wn",SUMIFS(ZOiS!$H$4:$H$994,ZOiS!$B$4:$B$994,A486)-SUMIFS(ZOiS!$G$4:$G$994,ZOiS!$B$4:$B$994,A486),SUMIFS(ZOiS!$H$4:$H$994,ZOiS!$B$4:$B$994,A486)))),"")</f>
        <v/>
      </c>
      <c r="H486" s="150" t="str">
        <f>IF(G486&lt;&gt;"",IF(G486="Wn",SUMIFS(ZOiS!$G$4:$G$994,ZOiS!$B$4:$B$994,E486),IF(G486="Wn-Ma",SUMIFS(ZOiS!$G$4:$G$994,ZOiS!$B$4:$B$994,E486)-SUMIFS(ZOiS!$H$4:$H$994,ZOiS!$B$4:$B$994,E486),IF(G486="Ma-Wn",SUMIFS(ZOiS!$H$4:$H$994,ZOiS!$B$4:$B$994,E486)-SUMIFS(ZOiS!$G$4:$G$994,ZOiS!$B$4:$B$994,E486),SUMIFS(ZOiS!$H$4:$H$994,ZOiS!$B$4:$B$994,E486)))),"")</f>
        <v/>
      </c>
      <c r="L486" s="150" t="str">
        <f>IF(K486&lt;&gt;"",IF(K486="Wn",SUMIFS(ZOiS!$E$4:$E$994,ZOiS!$B$4:$B$994,I486),IF(K486="Wn-Ma",SUMIFS(ZOiS!$E$4:$E$994,ZOiS!$B$4:$B$994,I486)-SUMIFS(ZOiS!$F$4:$F$994,ZOiS!$B$4:$B$994,I486),IF(K486="Ma-Wn",SUMIFS(ZOiS!$F$4:$F$994,ZOiS!$B$4:$B$994,I486)-SUMIFS(ZOiS!$E$4:$E$994,ZOiS!$B$4:$B$994,I486),SUMIFS(ZOiS!$F$4:$F$994,ZOiS!$B$4:$B$994,I486)))),"")</f>
        <v/>
      </c>
    </row>
    <row r="487" spans="4:12" x14ac:dyDescent="0.2">
      <c r="D487" s="150" t="str">
        <f>IF(C487&lt;&gt;"",IF(C487="Wn",SUMIFS(ZOiS!$G$4:$G$994,ZOiS!$B$4:$B$994,A487),IF(C487="Wn-Ma",SUMIFS(ZOiS!$G$4:$G$994,ZOiS!$B$4:$B$994,A487)-SUMIFS(ZOiS!$H$4:$H$994,ZOiS!$B$4:$B$994,A487),IF(C487="Ma-Wn",SUMIFS(ZOiS!$H$4:$H$994,ZOiS!$B$4:$B$994,A487)-SUMIFS(ZOiS!$G$4:$G$994,ZOiS!$B$4:$B$994,A487),SUMIFS(ZOiS!$H$4:$H$994,ZOiS!$B$4:$B$994,A487)))),"")</f>
        <v/>
      </c>
      <c r="H487" s="150" t="str">
        <f>IF(G487&lt;&gt;"",IF(G487="Wn",SUMIFS(ZOiS!$G$4:$G$994,ZOiS!$B$4:$B$994,E487),IF(G487="Wn-Ma",SUMIFS(ZOiS!$G$4:$G$994,ZOiS!$B$4:$B$994,E487)-SUMIFS(ZOiS!$H$4:$H$994,ZOiS!$B$4:$B$994,E487),IF(G487="Ma-Wn",SUMIFS(ZOiS!$H$4:$H$994,ZOiS!$B$4:$B$994,E487)-SUMIFS(ZOiS!$G$4:$G$994,ZOiS!$B$4:$B$994,E487),SUMIFS(ZOiS!$H$4:$H$994,ZOiS!$B$4:$B$994,E487)))),"")</f>
        <v/>
      </c>
      <c r="L487" s="150" t="str">
        <f>IF(K487&lt;&gt;"",IF(K487="Wn",SUMIFS(ZOiS!$E$4:$E$994,ZOiS!$B$4:$B$994,I487),IF(K487="Wn-Ma",SUMIFS(ZOiS!$E$4:$E$994,ZOiS!$B$4:$B$994,I487)-SUMIFS(ZOiS!$F$4:$F$994,ZOiS!$B$4:$B$994,I487),IF(K487="Ma-Wn",SUMIFS(ZOiS!$F$4:$F$994,ZOiS!$B$4:$B$994,I487)-SUMIFS(ZOiS!$E$4:$E$994,ZOiS!$B$4:$B$994,I487),SUMIFS(ZOiS!$F$4:$F$994,ZOiS!$B$4:$B$994,I487)))),"")</f>
        <v/>
      </c>
    </row>
    <row r="488" spans="4:12" x14ac:dyDescent="0.2">
      <c r="D488" s="150" t="str">
        <f>IF(C488&lt;&gt;"",IF(C488="Wn",SUMIFS(ZOiS!$G$4:$G$994,ZOiS!$B$4:$B$994,A488),IF(C488="Wn-Ma",SUMIFS(ZOiS!$G$4:$G$994,ZOiS!$B$4:$B$994,A488)-SUMIFS(ZOiS!$H$4:$H$994,ZOiS!$B$4:$B$994,A488),IF(C488="Ma-Wn",SUMIFS(ZOiS!$H$4:$H$994,ZOiS!$B$4:$B$994,A488)-SUMIFS(ZOiS!$G$4:$G$994,ZOiS!$B$4:$B$994,A488),SUMIFS(ZOiS!$H$4:$H$994,ZOiS!$B$4:$B$994,A488)))),"")</f>
        <v/>
      </c>
      <c r="H488" s="150" t="str">
        <f>IF(G488&lt;&gt;"",IF(G488="Wn",SUMIFS(ZOiS!$G$4:$G$994,ZOiS!$B$4:$B$994,E488),IF(G488="Wn-Ma",SUMIFS(ZOiS!$G$4:$G$994,ZOiS!$B$4:$B$994,E488)-SUMIFS(ZOiS!$H$4:$H$994,ZOiS!$B$4:$B$994,E488),IF(G488="Ma-Wn",SUMIFS(ZOiS!$H$4:$H$994,ZOiS!$B$4:$B$994,E488)-SUMIFS(ZOiS!$G$4:$G$994,ZOiS!$B$4:$B$994,E488),SUMIFS(ZOiS!$H$4:$H$994,ZOiS!$B$4:$B$994,E488)))),"")</f>
        <v/>
      </c>
      <c r="L488" s="150" t="str">
        <f>IF(K488&lt;&gt;"",IF(K488="Wn",SUMIFS(ZOiS!$E$4:$E$994,ZOiS!$B$4:$B$994,I488),IF(K488="Wn-Ma",SUMIFS(ZOiS!$E$4:$E$994,ZOiS!$B$4:$B$994,I488)-SUMIFS(ZOiS!$F$4:$F$994,ZOiS!$B$4:$B$994,I488),IF(K488="Ma-Wn",SUMIFS(ZOiS!$F$4:$F$994,ZOiS!$B$4:$B$994,I488)-SUMIFS(ZOiS!$E$4:$E$994,ZOiS!$B$4:$B$994,I488),SUMIFS(ZOiS!$F$4:$F$994,ZOiS!$B$4:$B$994,I488)))),"")</f>
        <v/>
      </c>
    </row>
    <row r="489" spans="4:12" x14ac:dyDescent="0.2">
      <c r="D489" s="150" t="str">
        <f>IF(C489&lt;&gt;"",IF(C489="Wn",SUMIFS(ZOiS!$G$4:$G$994,ZOiS!$B$4:$B$994,A489),IF(C489="Wn-Ma",SUMIFS(ZOiS!$G$4:$G$994,ZOiS!$B$4:$B$994,A489)-SUMIFS(ZOiS!$H$4:$H$994,ZOiS!$B$4:$B$994,A489),IF(C489="Ma-Wn",SUMIFS(ZOiS!$H$4:$H$994,ZOiS!$B$4:$B$994,A489)-SUMIFS(ZOiS!$G$4:$G$994,ZOiS!$B$4:$B$994,A489),SUMIFS(ZOiS!$H$4:$H$994,ZOiS!$B$4:$B$994,A489)))),"")</f>
        <v/>
      </c>
      <c r="H489" s="150" t="str">
        <f>IF(G489&lt;&gt;"",IF(G489="Wn",SUMIFS(ZOiS!$G$4:$G$994,ZOiS!$B$4:$B$994,E489),IF(G489="Wn-Ma",SUMIFS(ZOiS!$G$4:$G$994,ZOiS!$B$4:$B$994,E489)-SUMIFS(ZOiS!$H$4:$H$994,ZOiS!$B$4:$B$994,E489),IF(G489="Ma-Wn",SUMIFS(ZOiS!$H$4:$H$994,ZOiS!$B$4:$B$994,E489)-SUMIFS(ZOiS!$G$4:$G$994,ZOiS!$B$4:$B$994,E489),SUMIFS(ZOiS!$H$4:$H$994,ZOiS!$B$4:$B$994,E489)))),"")</f>
        <v/>
      </c>
      <c r="L489" s="150" t="str">
        <f>IF(K489&lt;&gt;"",IF(K489="Wn",SUMIFS(ZOiS!$E$4:$E$994,ZOiS!$B$4:$B$994,I489),IF(K489="Wn-Ma",SUMIFS(ZOiS!$E$4:$E$994,ZOiS!$B$4:$B$994,I489)-SUMIFS(ZOiS!$F$4:$F$994,ZOiS!$B$4:$B$994,I489),IF(K489="Ma-Wn",SUMIFS(ZOiS!$F$4:$F$994,ZOiS!$B$4:$B$994,I489)-SUMIFS(ZOiS!$E$4:$E$994,ZOiS!$B$4:$B$994,I489),SUMIFS(ZOiS!$F$4:$F$994,ZOiS!$B$4:$B$994,I489)))),"")</f>
        <v/>
      </c>
    </row>
    <row r="490" spans="4:12" x14ac:dyDescent="0.2">
      <c r="D490" s="150" t="str">
        <f>IF(C490&lt;&gt;"",IF(C490="Wn",SUMIFS(ZOiS!$G$4:$G$994,ZOiS!$B$4:$B$994,A490),IF(C490="Wn-Ma",SUMIFS(ZOiS!$G$4:$G$994,ZOiS!$B$4:$B$994,A490)-SUMIFS(ZOiS!$H$4:$H$994,ZOiS!$B$4:$B$994,A490),IF(C490="Ma-Wn",SUMIFS(ZOiS!$H$4:$H$994,ZOiS!$B$4:$B$994,A490)-SUMIFS(ZOiS!$G$4:$G$994,ZOiS!$B$4:$B$994,A490),SUMIFS(ZOiS!$H$4:$H$994,ZOiS!$B$4:$B$994,A490)))),"")</f>
        <v/>
      </c>
      <c r="H490" s="150" t="str">
        <f>IF(G490&lt;&gt;"",IF(G490="Wn",SUMIFS(ZOiS!$G$4:$G$994,ZOiS!$B$4:$B$994,E490),IF(G490="Wn-Ma",SUMIFS(ZOiS!$G$4:$G$994,ZOiS!$B$4:$B$994,E490)-SUMIFS(ZOiS!$H$4:$H$994,ZOiS!$B$4:$B$994,E490),IF(G490="Ma-Wn",SUMIFS(ZOiS!$H$4:$H$994,ZOiS!$B$4:$B$994,E490)-SUMIFS(ZOiS!$G$4:$G$994,ZOiS!$B$4:$B$994,E490),SUMIFS(ZOiS!$H$4:$H$994,ZOiS!$B$4:$B$994,E490)))),"")</f>
        <v/>
      </c>
      <c r="L490" s="150" t="str">
        <f>IF(K490&lt;&gt;"",IF(K490="Wn",SUMIFS(ZOiS!$E$4:$E$994,ZOiS!$B$4:$B$994,I490),IF(K490="Wn-Ma",SUMIFS(ZOiS!$E$4:$E$994,ZOiS!$B$4:$B$994,I490)-SUMIFS(ZOiS!$F$4:$F$994,ZOiS!$B$4:$B$994,I490),IF(K490="Ma-Wn",SUMIFS(ZOiS!$F$4:$F$994,ZOiS!$B$4:$B$994,I490)-SUMIFS(ZOiS!$E$4:$E$994,ZOiS!$B$4:$B$994,I490),SUMIFS(ZOiS!$F$4:$F$994,ZOiS!$B$4:$B$994,I490)))),"")</f>
        <v/>
      </c>
    </row>
    <row r="491" spans="4:12" x14ac:dyDescent="0.2">
      <c r="D491" s="150" t="str">
        <f>IF(C491&lt;&gt;"",IF(C491="Wn",SUMIFS(ZOiS!$G$4:$G$994,ZOiS!$B$4:$B$994,A491),IF(C491="Wn-Ma",SUMIFS(ZOiS!$G$4:$G$994,ZOiS!$B$4:$B$994,A491)-SUMIFS(ZOiS!$H$4:$H$994,ZOiS!$B$4:$B$994,A491),IF(C491="Ma-Wn",SUMIFS(ZOiS!$H$4:$H$994,ZOiS!$B$4:$B$994,A491)-SUMIFS(ZOiS!$G$4:$G$994,ZOiS!$B$4:$B$994,A491),SUMIFS(ZOiS!$H$4:$H$994,ZOiS!$B$4:$B$994,A491)))),"")</f>
        <v/>
      </c>
      <c r="H491" s="150" t="str">
        <f>IF(G491&lt;&gt;"",IF(G491="Wn",SUMIFS(ZOiS!$G$4:$G$994,ZOiS!$B$4:$B$994,E491),IF(G491="Wn-Ma",SUMIFS(ZOiS!$G$4:$G$994,ZOiS!$B$4:$B$994,E491)-SUMIFS(ZOiS!$H$4:$H$994,ZOiS!$B$4:$B$994,E491),IF(G491="Ma-Wn",SUMIFS(ZOiS!$H$4:$H$994,ZOiS!$B$4:$B$994,E491)-SUMIFS(ZOiS!$G$4:$G$994,ZOiS!$B$4:$B$994,E491),SUMIFS(ZOiS!$H$4:$H$994,ZOiS!$B$4:$B$994,E491)))),"")</f>
        <v/>
      </c>
      <c r="L491" s="150" t="str">
        <f>IF(K491&lt;&gt;"",IF(K491="Wn",SUMIFS(ZOiS!$E$4:$E$994,ZOiS!$B$4:$B$994,I491),IF(K491="Wn-Ma",SUMIFS(ZOiS!$E$4:$E$994,ZOiS!$B$4:$B$994,I491)-SUMIFS(ZOiS!$F$4:$F$994,ZOiS!$B$4:$B$994,I491),IF(K491="Ma-Wn",SUMIFS(ZOiS!$F$4:$F$994,ZOiS!$B$4:$B$994,I491)-SUMIFS(ZOiS!$E$4:$E$994,ZOiS!$B$4:$B$994,I491),SUMIFS(ZOiS!$F$4:$F$994,ZOiS!$B$4:$B$994,I491)))),"")</f>
        <v/>
      </c>
    </row>
    <row r="492" spans="4:12" x14ac:dyDescent="0.2">
      <c r="D492" s="150" t="str">
        <f>IF(C492&lt;&gt;"",IF(C492="Wn",SUMIFS(ZOiS!$G$4:$G$994,ZOiS!$B$4:$B$994,A492),IF(C492="Wn-Ma",SUMIFS(ZOiS!$G$4:$G$994,ZOiS!$B$4:$B$994,A492)-SUMIFS(ZOiS!$H$4:$H$994,ZOiS!$B$4:$B$994,A492),IF(C492="Ma-Wn",SUMIFS(ZOiS!$H$4:$H$994,ZOiS!$B$4:$B$994,A492)-SUMIFS(ZOiS!$G$4:$G$994,ZOiS!$B$4:$B$994,A492),SUMIFS(ZOiS!$H$4:$H$994,ZOiS!$B$4:$B$994,A492)))),"")</f>
        <v/>
      </c>
      <c r="H492" s="150" t="str">
        <f>IF(G492&lt;&gt;"",IF(G492="Wn",SUMIFS(ZOiS!$G$4:$G$994,ZOiS!$B$4:$B$994,E492),IF(G492="Wn-Ma",SUMIFS(ZOiS!$G$4:$G$994,ZOiS!$B$4:$B$994,E492)-SUMIFS(ZOiS!$H$4:$H$994,ZOiS!$B$4:$B$994,E492),IF(G492="Ma-Wn",SUMIFS(ZOiS!$H$4:$H$994,ZOiS!$B$4:$B$994,E492)-SUMIFS(ZOiS!$G$4:$G$994,ZOiS!$B$4:$B$994,E492),SUMIFS(ZOiS!$H$4:$H$994,ZOiS!$B$4:$B$994,E492)))),"")</f>
        <v/>
      </c>
      <c r="L492" s="150" t="str">
        <f>IF(K492&lt;&gt;"",IF(K492="Wn",SUMIFS(ZOiS!$E$4:$E$994,ZOiS!$B$4:$B$994,I492),IF(K492="Wn-Ma",SUMIFS(ZOiS!$E$4:$E$994,ZOiS!$B$4:$B$994,I492)-SUMIFS(ZOiS!$F$4:$F$994,ZOiS!$B$4:$B$994,I492),IF(K492="Ma-Wn",SUMIFS(ZOiS!$F$4:$F$994,ZOiS!$B$4:$B$994,I492)-SUMIFS(ZOiS!$E$4:$E$994,ZOiS!$B$4:$B$994,I492),SUMIFS(ZOiS!$F$4:$F$994,ZOiS!$B$4:$B$994,I492)))),"")</f>
        <v/>
      </c>
    </row>
    <row r="493" spans="4:12" x14ac:dyDescent="0.2">
      <c r="D493" s="150" t="str">
        <f>IF(C493&lt;&gt;"",IF(C493="Wn",SUMIFS(ZOiS!$G$4:$G$994,ZOiS!$B$4:$B$994,A493),IF(C493="Wn-Ma",SUMIFS(ZOiS!$G$4:$G$994,ZOiS!$B$4:$B$994,A493)-SUMIFS(ZOiS!$H$4:$H$994,ZOiS!$B$4:$B$994,A493),IF(C493="Ma-Wn",SUMIFS(ZOiS!$H$4:$H$994,ZOiS!$B$4:$B$994,A493)-SUMIFS(ZOiS!$G$4:$G$994,ZOiS!$B$4:$B$994,A493),SUMIFS(ZOiS!$H$4:$H$994,ZOiS!$B$4:$B$994,A493)))),"")</f>
        <v/>
      </c>
      <c r="H493" s="150" t="str">
        <f>IF(G493&lt;&gt;"",IF(G493="Wn",SUMIFS(ZOiS!$G$4:$G$994,ZOiS!$B$4:$B$994,E493),IF(G493="Wn-Ma",SUMIFS(ZOiS!$G$4:$G$994,ZOiS!$B$4:$B$994,E493)-SUMIFS(ZOiS!$H$4:$H$994,ZOiS!$B$4:$B$994,E493),IF(G493="Ma-Wn",SUMIFS(ZOiS!$H$4:$H$994,ZOiS!$B$4:$B$994,E493)-SUMIFS(ZOiS!$G$4:$G$994,ZOiS!$B$4:$B$994,E493),SUMIFS(ZOiS!$H$4:$H$994,ZOiS!$B$4:$B$994,E493)))),"")</f>
        <v/>
      </c>
      <c r="L493" s="150" t="str">
        <f>IF(K493&lt;&gt;"",IF(K493="Wn",SUMIFS(ZOiS!$E$4:$E$994,ZOiS!$B$4:$B$994,I493),IF(K493="Wn-Ma",SUMIFS(ZOiS!$E$4:$E$994,ZOiS!$B$4:$B$994,I493)-SUMIFS(ZOiS!$F$4:$F$994,ZOiS!$B$4:$B$994,I493),IF(K493="Ma-Wn",SUMIFS(ZOiS!$F$4:$F$994,ZOiS!$B$4:$B$994,I493)-SUMIFS(ZOiS!$E$4:$E$994,ZOiS!$B$4:$B$994,I493),SUMIFS(ZOiS!$F$4:$F$994,ZOiS!$B$4:$B$994,I493)))),"")</f>
        <v/>
      </c>
    </row>
    <row r="494" spans="4:12" x14ac:dyDescent="0.2">
      <c r="D494" s="150" t="str">
        <f>IF(C494&lt;&gt;"",IF(C494="Wn",SUMIFS(ZOiS!$G$4:$G$994,ZOiS!$B$4:$B$994,A494),IF(C494="Wn-Ma",SUMIFS(ZOiS!$G$4:$G$994,ZOiS!$B$4:$B$994,A494)-SUMIFS(ZOiS!$H$4:$H$994,ZOiS!$B$4:$B$994,A494),IF(C494="Ma-Wn",SUMIFS(ZOiS!$H$4:$H$994,ZOiS!$B$4:$B$994,A494)-SUMIFS(ZOiS!$G$4:$G$994,ZOiS!$B$4:$B$994,A494),SUMIFS(ZOiS!$H$4:$H$994,ZOiS!$B$4:$B$994,A494)))),"")</f>
        <v/>
      </c>
      <c r="H494" s="150" t="str">
        <f>IF(G494&lt;&gt;"",IF(G494="Wn",SUMIFS(ZOiS!$G$4:$G$994,ZOiS!$B$4:$B$994,E494),IF(G494="Wn-Ma",SUMIFS(ZOiS!$G$4:$G$994,ZOiS!$B$4:$B$994,E494)-SUMIFS(ZOiS!$H$4:$H$994,ZOiS!$B$4:$B$994,E494),IF(G494="Ma-Wn",SUMIFS(ZOiS!$H$4:$H$994,ZOiS!$B$4:$B$994,E494)-SUMIFS(ZOiS!$G$4:$G$994,ZOiS!$B$4:$B$994,E494),SUMIFS(ZOiS!$H$4:$H$994,ZOiS!$B$4:$B$994,E494)))),"")</f>
        <v/>
      </c>
      <c r="L494" s="150" t="str">
        <f>IF(K494&lt;&gt;"",IF(K494="Wn",SUMIFS(ZOiS!$E$4:$E$994,ZOiS!$B$4:$B$994,I494),IF(K494="Wn-Ma",SUMIFS(ZOiS!$E$4:$E$994,ZOiS!$B$4:$B$994,I494)-SUMIFS(ZOiS!$F$4:$F$994,ZOiS!$B$4:$B$994,I494),IF(K494="Ma-Wn",SUMIFS(ZOiS!$F$4:$F$994,ZOiS!$B$4:$B$994,I494)-SUMIFS(ZOiS!$E$4:$E$994,ZOiS!$B$4:$B$994,I494),SUMIFS(ZOiS!$F$4:$F$994,ZOiS!$B$4:$B$994,I494)))),"")</f>
        <v/>
      </c>
    </row>
    <row r="495" spans="4:12" x14ac:dyDescent="0.2">
      <c r="D495" s="150" t="str">
        <f>IF(C495&lt;&gt;"",IF(C495="Wn",SUMIFS(ZOiS!$G$4:$G$994,ZOiS!$B$4:$B$994,A495),IF(C495="Wn-Ma",SUMIFS(ZOiS!$G$4:$G$994,ZOiS!$B$4:$B$994,A495)-SUMIFS(ZOiS!$H$4:$H$994,ZOiS!$B$4:$B$994,A495),IF(C495="Ma-Wn",SUMIFS(ZOiS!$H$4:$H$994,ZOiS!$B$4:$B$994,A495)-SUMIFS(ZOiS!$G$4:$G$994,ZOiS!$B$4:$B$994,A495),SUMIFS(ZOiS!$H$4:$H$994,ZOiS!$B$4:$B$994,A495)))),"")</f>
        <v/>
      </c>
      <c r="H495" s="150" t="str">
        <f>IF(G495&lt;&gt;"",IF(G495="Wn",SUMIFS(ZOiS!$G$4:$G$994,ZOiS!$B$4:$B$994,E495),IF(G495="Wn-Ma",SUMIFS(ZOiS!$G$4:$G$994,ZOiS!$B$4:$B$994,E495)-SUMIFS(ZOiS!$H$4:$H$994,ZOiS!$B$4:$B$994,E495),IF(G495="Ma-Wn",SUMIFS(ZOiS!$H$4:$H$994,ZOiS!$B$4:$B$994,E495)-SUMIFS(ZOiS!$G$4:$G$994,ZOiS!$B$4:$B$994,E495),SUMIFS(ZOiS!$H$4:$H$994,ZOiS!$B$4:$B$994,E495)))),"")</f>
        <v/>
      </c>
      <c r="L495" s="150" t="str">
        <f>IF(K495&lt;&gt;"",IF(K495="Wn",SUMIFS(ZOiS!$E$4:$E$994,ZOiS!$B$4:$B$994,I495),IF(K495="Wn-Ma",SUMIFS(ZOiS!$E$4:$E$994,ZOiS!$B$4:$B$994,I495)-SUMIFS(ZOiS!$F$4:$F$994,ZOiS!$B$4:$B$994,I495),IF(K495="Ma-Wn",SUMIFS(ZOiS!$F$4:$F$994,ZOiS!$B$4:$B$994,I495)-SUMIFS(ZOiS!$E$4:$E$994,ZOiS!$B$4:$B$994,I495),SUMIFS(ZOiS!$F$4:$F$994,ZOiS!$B$4:$B$994,I495)))),"")</f>
        <v/>
      </c>
    </row>
    <row r="496" spans="4:12" x14ac:dyDescent="0.2">
      <c r="D496" s="150" t="str">
        <f>IF(C496&lt;&gt;"",IF(C496="Wn",SUMIFS(ZOiS!$G$4:$G$994,ZOiS!$B$4:$B$994,A496),IF(C496="Wn-Ma",SUMIFS(ZOiS!$G$4:$G$994,ZOiS!$B$4:$B$994,A496)-SUMIFS(ZOiS!$H$4:$H$994,ZOiS!$B$4:$B$994,A496),IF(C496="Ma-Wn",SUMIFS(ZOiS!$H$4:$H$994,ZOiS!$B$4:$B$994,A496)-SUMIFS(ZOiS!$G$4:$G$994,ZOiS!$B$4:$B$994,A496),SUMIFS(ZOiS!$H$4:$H$994,ZOiS!$B$4:$B$994,A496)))),"")</f>
        <v/>
      </c>
      <c r="H496" s="150" t="str">
        <f>IF(G496&lt;&gt;"",IF(G496="Wn",SUMIFS(ZOiS!$G$4:$G$994,ZOiS!$B$4:$B$994,E496),IF(G496="Wn-Ma",SUMIFS(ZOiS!$G$4:$G$994,ZOiS!$B$4:$B$994,E496)-SUMIFS(ZOiS!$H$4:$H$994,ZOiS!$B$4:$B$994,E496),IF(G496="Ma-Wn",SUMIFS(ZOiS!$H$4:$H$994,ZOiS!$B$4:$B$994,E496)-SUMIFS(ZOiS!$G$4:$G$994,ZOiS!$B$4:$B$994,E496),SUMIFS(ZOiS!$H$4:$H$994,ZOiS!$B$4:$B$994,E496)))),"")</f>
        <v/>
      </c>
      <c r="L496" s="150" t="str">
        <f>IF(K496&lt;&gt;"",IF(K496="Wn",SUMIFS(ZOiS!$E$4:$E$994,ZOiS!$B$4:$B$994,I496),IF(K496="Wn-Ma",SUMIFS(ZOiS!$E$4:$E$994,ZOiS!$B$4:$B$994,I496)-SUMIFS(ZOiS!$F$4:$F$994,ZOiS!$B$4:$B$994,I496),IF(K496="Ma-Wn",SUMIFS(ZOiS!$F$4:$F$994,ZOiS!$B$4:$B$994,I496)-SUMIFS(ZOiS!$E$4:$E$994,ZOiS!$B$4:$B$994,I496),SUMIFS(ZOiS!$F$4:$F$994,ZOiS!$B$4:$B$994,I496)))),"")</f>
        <v/>
      </c>
    </row>
    <row r="497" spans="4:12" x14ac:dyDescent="0.2">
      <c r="D497" s="150" t="str">
        <f>IF(C497&lt;&gt;"",IF(C497="Wn",SUMIFS(ZOiS!$G$4:$G$994,ZOiS!$B$4:$B$994,A497),IF(C497="Wn-Ma",SUMIFS(ZOiS!$G$4:$G$994,ZOiS!$B$4:$B$994,A497)-SUMIFS(ZOiS!$H$4:$H$994,ZOiS!$B$4:$B$994,A497),IF(C497="Ma-Wn",SUMIFS(ZOiS!$H$4:$H$994,ZOiS!$B$4:$B$994,A497)-SUMIFS(ZOiS!$G$4:$G$994,ZOiS!$B$4:$B$994,A497),SUMIFS(ZOiS!$H$4:$H$994,ZOiS!$B$4:$B$994,A497)))),"")</f>
        <v/>
      </c>
      <c r="H497" s="150" t="str">
        <f>IF(G497&lt;&gt;"",IF(G497="Wn",SUMIFS(ZOiS!$G$4:$G$994,ZOiS!$B$4:$B$994,E497),IF(G497="Wn-Ma",SUMIFS(ZOiS!$G$4:$G$994,ZOiS!$B$4:$B$994,E497)-SUMIFS(ZOiS!$H$4:$H$994,ZOiS!$B$4:$B$994,E497),IF(G497="Ma-Wn",SUMIFS(ZOiS!$H$4:$H$994,ZOiS!$B$4:$B$994,E497)-SUMIFS(ZOiS!$G$4:$G$994,ZOiS!$B$4:$B$994,E497),SUMIFS(ZOiS!$H$4:$H$994,ZOiS!$B$4:$B$994,E497)))),"")</f>
        <v/>
      </c>
      <c r="L497" s="150" t="str">
        <f>IF(K497&lt;&gt;"",IF(K497="Wn",SUMIFS(ZOiS!$E$4:$E$994,ZOiS!$B$4:$B$994,I497),IF(K497="Wn-Ma",SUMIFS(ZOiS!$E$4:$E$994,ZOiS!$B$4:$B$994,I497)-SUMIFS(ZOiS!$F$4:$F$994,ZOiS!$B$4:$B$994,I497),IF(K497="Ma-Wn",SUMIFS(ZOiS!$F$4:$F$994,ZOiS!$B$4:$B$994,I497)-SUMIFS(ZOiS!$E$4:$E$994,ZOiS!$B$4:$B$994,I497),SUMIFS(ZOiS!$F$4:$F$994,ZOiS!$B$4:$B$994,I497)))),"")</f>
        <v/>
      </c>
    </row>
    <row r="498" spans="4:12" x14ac:dyDescent="0.2">
      <c r="D498" s="150" t="str">
        <f>IF(C498&lt;&gt;"",IF(C498="Wn",SUMIFS(ZOiS!$G$4:$G$994,ZOiS!$B$4:$B$994,A498),IF(C498="Wn-Ma",SUMIFS(ZOiS!$G$4:$G$994,ZOiS!$B$4:$B$994,A498)-SUMIFS(ZOiS!$H$4:$H$994,ZOiS!$B$4:$B$994,A498),IF(C498="Ma-Wn",SUMIFS(ZOiS!$H$4:$H$994,ZOiS!$B$4:$B$994,A498)-SUMIFS(ZOiS!$G$4:$G$994,ZOiS!$B$4:$B$994,A498),SUMIFS(ZOiS!$H$4:$H$994,ZOiS!$B$4:$B$994,A498)))),"")</f>
        <v/>
      </c>
      <c r="H498" s="150" t="str">
        <f>IF(G498&lt;&gt;"",IF(G498="Wn",SUMIFS(ZOiS!$G$4:$G$994,ZOiS!$B$4:$B$994,E498),IF(G498="Wn-Ma",SUMIFS(ZOiS!$G$4:$G$994,ZOiS!$B$4:$B$994,E498)-SUMIFS(ZOiS!$H$4:$H$994,ZOiS!$B$4:$B$994,E498),IF(G498="Ma-Wn",SUMIFS(ZOiS!$H$4:$H$994,ZOiS!$B$4:$B$994,E498)-SUMIFS(ZOiS!$G$4:$G$994,ZOiS!$B$4:$B$994,E498),SUMIFS(ZOiS!$H$4:$H$994,ZOiS!$B$4:$B$994,E498)))),"")</f>
        <v/>
      </c>
      <c r="L498" s="150" t="str">
        <f>IF(K498&lt;&gt;"",IF(K498="Wn",SUMIFS(ZOiS!$E$4:$E$994,ZOiS!$B$4:$B$994,I498),IF(K498="Wn-Ma",SUMIFS(ZOiS!$E$4:$E$994,ZOiS!$B$4:$B$994,I498)-SUMIFS(ZOiS!$F$4:$F$994,ZOiS!$B$4:$B$994,I498),IF(K498="Ma-Wn",SUMIFS(ZOiS!$F$4:$F$994,ZOiS!$B$4:$B$994,I498)-SUMIFS(ZOiS!$E$4:$E$994,ZOiS!$B$4:$B$994,I498),SUMIFS(ZOiS!$F$4:$F$994,ZOiS!$B$4:$B$994,I498)))),"")</f>
        <v/>
      </c>
    </row>
    <row r="499" spans="4:12" x14ac:dyDescent="0.2">
      <c r="D499" s="150" t="str">
        <f>IF(C499&lt;&gt;"",IF(C499="Wn",SUMIFS(ZOiS!$G$4:$G$994,ZOiS!$B$4:$B$994,A499),IF(C499="Wn-Ma",SUMIFS(ZOiS!$G$4:$G$994,ZOiS!$B$4:$B$994,A499)-SUMIFS(ZOiS!$H$4:$H$994,ZOiS!$B$4:$B$994,A499),IF(C499="Ma-Wn",SUMIFS(ZOiS!$H$4:$H$994,ZOiS!$B$4:$B$994,A499)-SUMIFS(ZOiS!$G$4:$G$994,ZOiS!$B$4:$B$994,A499),SUMIFS(ZOiS!$H$4:$H$994,ZOiS!$B$4:$B$994,A499)))),"")</f>
        <v/>
      </c>
      <c r="H499" s="150" t="str">
        <f>IF(G499&lt;&gt;"",IF(G499="Wn",SUMIFS(ZOiS!$G$4:$G$994,ZOiS!$B$4:$B$994,E499),IF(G499="Wn-Ma",SUMIFS(ZOiS!$G$4:$G$994,ZOiS!$B$4:$B$994,E499)-SUMIFS(ZOiS!$H$4:$H$994,ZOiS!$B$4:$B$994,E499),IF(G499="Ma-Wn",SUMIFS(ZOiS!$H$4:$H$994,ZOiS!$B$4:$B$994,E499)-SUMIFS(ZOiS!$G$4:$G$994,ZOiS!$B$4:$B$994,E499),SUMIFS(ZOiS!$H$4:$H$994,ZOiS!$B$4:$B$994,E499)))),"")</f>
        <v/>
      </c>
      <c r="L499" s="150" t="str">
        <f>IF(K499&lt;&gt;"",IF(K499="Wn",SUMIFS(ZOiS!$E$4:$E$994,ZOiS!$B$4:$B$994,I499),IF(K499="Wn-Ma",SUMIFS(ZOiS!$E$4:$E$994,ZOiS!$B$4:$B$994,I499)-SUMIFS(ZOiS!$F$4:$F$994,ZOiS!$B$4:$B$994,I499),IF(K499="Ma-Wn",SUMIFS(ZOiS!$F$4:$F$994,ZOiS!$B$4:$B$994,I499)-SUMIFS(ZOiS!$E$4:$E$994,ZOiS!$B$4:$B$994,I499),SUMIFS(ZOiS!$F$4:$F$994,ZOiS!$B$4:$B$994,I499)))),"")</f>
        <v/>
      </c>
    </row>
    <row r="500" spans="4:12" x14ac:dyDescent="0.2">
      <c r="D500" s="150" t="str">
        <f>IF(C500&lt;&gt;"",IF(C500="Wn",SUMIFS(ZOiS!$G$4:$G$994,ZOiS!$B$4:$B$994,A500),IF(C500="Wn-Ma",SUMIFS(ZOiS!$G$4:$G$994,ZOiS!$B$4:$B$994,A500)-SUMIFS(ZOiS!$H$4:$H$994,ZOiS!$B$4:$B$994,A500),IF(C500="Ma-Wn",SUMIFS(ZOiS!$H$4:$H$994,ZOiS!$B$4:$B$994,A500)-SUMIFS(ZOiS!$G$4:$G$994,ZOiS!$B$4:$B$994,A500),SUMIFS(ZOiS!$H$4:$H$994,ZOiS!$B$4:$B$994,A500)))),"")</f>
        <v/>
      </c>
      <c r="H500" s="150" t="str">
        <f>IF(G500&lt;&gt;"",IF(G500="Wn",SUMIFS(ZOiS!$G$4:$G$994,ZOiS!$B$4:$B$994,E500),IF(G500="Wn-Ma",SUMIFS(ZOiS!$G$4:$G$994,ZOiS!$B$4:$B$994,E500)-SUMIFS(ZOiS!$H$4:$H$994,ZOiS!$B$4:$B$994,E500),IF(G500="Ma-Wn",SUMIFS(ZOiS!$H$4:$H$994,ZOiS!$B$4:$B$994,E500)-SUMIFS(ZOiS!$G$4:$G$994,ZOiS!$B$4:$B$994,E500),SUMIFS(ZOiS!$H$4:$H$994,ZOiS!$B$4:$B$994,E500)))),"")</f>
        <v/>
      </c>
      <c r="L500" s="150" t="str">
        <f>IF(K500&lt;&gt;"",IF(K500="Wn",SUMIFS(ZOiS!$E$4:$E$994,ZOiS!$B$4:$B$994,I500),IF(K500="Wn-Ma",SUMIFS(ZOiS!$E$4:$E$994,ZOiS!$B$4:$B$994,I500)-SUMIFS(ZOiS!$F$4:$F$994,ZOiS!$B$4:$B$994,I500),IF(K500="Ma-Wn",SUMIFS(ZOiS!$F$4:$F$994,ZOiS!$B$4:$B$994,I500)-SUMIFS(ZOiS!$E$4:$E$994,ZOiS!$B$4:$B$994,I500),SUMIFS(ZOiS!$F$4:$F$994,ZOiS!$B$4:$B$994,I500)))),"")</f>
        <v/>
      </c>
    </row>
    <row r="501" spans="4:12" x14ac:dyDescent="0.2">
      <c r="D501" s="150" t="str">
        <f>IF(C501&lt;&gt;"",IF(C501="Wn",SUMIFS(ZOiS!$G$4:$G$994,ZOiS!$B$4:$B$994,A501),IF(C501="Wn-Ma",SUMIFS(ZOiS!$G$4:$G$994,ZOiS!$B$4:$B$994,A501)-SUMIFS(ZOiS!$H$4:$H$994,ZOiS!$B$4:$B$994,A501),IF(C501="Ma-Wn",SUMIFS(ZOiS!$H$4:$H$994,ZOiS!$B$4:$B$994,A501)-SUMIFS(ZOiS!$G$4:$G$994,ZOiS!$B$4:$B$994,A501),SUMIFS(ZOiS!$H$4:$H$994,ZOiS!$B$4:$B$994,A501)))),"")</f>
        <v/>
      </c>
      <c r="H501" s="150" t="str">
        <f>IF(G501&lt;&gt;"",IF(G501="Wn",SUMIFS(ZOiS!$G$4:$G$994,ZOiS!$B$4:$B$994,E501),IF(G501="Wn-Ma",SUMIFS(ZOiS!$G$4:$G$994,ZOiS!$B$4:$B$994,E501)-SUMIFS(ZOiS!$H$4:$H$994,ZOiS!$B$4:$B$994,E501),IF(G501="Ma-Wn",SUMIFS(ZOiS!$H$4:$H$994,ZOiS!$B$4:$B$994,E501)-SUMIFS(ZOiS!$G$4:$G$994,ZOiS!$B$4:$B$994,E501),SUMIFS(ZOiS!$H$4:$H$994,ZOiS!$B$4:$B$994,E501)))),"")</f>
        <v/>
      </c>
      <c r="L501" s="150" t="str">
        <f>IF(K501&lt;&gt;"",IF(K501="Wn",SUMIFS(ZOiS!$E$4:$E$994,ZOiS!$B$4:$B$994,I501),IF(K501="Wn-Ma",SUMIFS(ZOiS!$E$4:$E$994,ZOiS!$B$4:$B$994,I501)-SUMIFS(ZOiS!$F$4:$F$994,ZOiS!$B$4:$B$994,I501),IF(K501="Ma-Wn",SUMIFS(ZOiS!$F$4:$F$994,ZOiS!$B$4:$B$994,I501)-SUMIFS(ZOiS!$E$4:$E$994,ZOiS!$B$4:$B$994,I501),SUMIFS(ZOiS!$F$4:$F$994,ZOiS!$B$4:$B$994,I501)))),"")</f>
        <v/>
      </c>
    </row>
    <row r="502" spans="4:12" x14ac:dyDescent="0.2">
      <c r="D502" s="150" t="str">
        <f>IF(C502&lt;&gt;"",IF(C502="Wn",SUMIFS(ZOiS!$G$4:$G$994,ZOiS!$B$4:$B$994,A502),IF(C502="Wn-Ma",SUMIFS(ZOiS!$G$4:$G$994,ZOiS!$B$4:$B$994,A502)-SUMIFS(ZOiS!$H$4:$H$994,ZOiS!$B$4:$B$994,A502),IF(C502="Ma-Wn",SUMIFS(ZOiS!$H$4:$H$994,ZOiS!$B$4:$B$994,A502)-SUMIFS(ZOiS!$G$4:$G$994,ZOiS!$B$4:$B$994,A502),SUMIFS(ZOiS!$H$4:$H$994,ZOiS!$B$4:$B$994,A502)))),"")</f>
        <v/>
      </c>
      <c r="H502" s="150" t="str">
        <f>IF(G502&lt;&gt;"",IF(G502="Wn",SUMIFS(ZOiS!$G$4:$G$994,ZOiS!$B$4:$B$994,E502),IF(G502="Wn-Ma",SUMIFS(ZOiS!$G$4:$G$994,ZOiS!$B$4:$B$994,E502)-SUMIFS(ZOiS!$H$4:$H$994,ZOiS!$B$4:$B$994,E502),IF(G502="Ma-Wn",SUMIFS(ZOiS!$H$4:$H$994,ZOiS!$B$4:$B$994,E502)-SUMIFS(ZOiS!$G$4:$G$994,ZOiS!$B$4:$B$994,E502),SUMIFS(ZOiS!$H$4:$H$994,ZOiS!$B$4:$B$994,E502)))),"")</f>
        <v/>
      </c>
      <c r="L502" s="150" t="str">
        <f>IF(K502&lt;&gt;"",IF(K502="Wn",SUMIFS(ZOiS!$E$4:$E$994,ZOiS!$B$4:$B$994,I502),IF(K502="Wn-Ma",SUMIFS(ZOiS!$E$4:$E$994,ZOiS!$B$4:$B$994,I502)-SUMIFS(ZOiS!$F$4:$F$994,ZOiS!$B$4:$B$994,I502),IF(K502="Ma-Wn",SUMIFS(ZOiS!$F$4:$F$994,ZOiS!$B$4:$B$994,I502)-SUMIFS(ZOiS!$E$4:$E$994,ZOiS!$B$4:$B$994,I502),SUMIFS(ZOiS!$F$4:$F$994,ZOiS!$B$4:$B$994,I502)))),"")</f>
        <v/>
      </c>
    </row>
    <row r="503" spans="4:12" x14ac:dyDescent="0.2">
      <c r="D503" s="150" t="str">
        <f>IF(C503&lt;&gt;"",IF(C503="Wn",SUMIFS(ZOiS!$G$4:$G$994,ZOiS!$B$4:$B$994,A503),IF(C503="Wn-Ma",SUMIFS(ZOiS!$G$4:$G$994,ZOiS!$B$4:$B$994,A503)-SUMIFS(ZOiS!$H$4:$H$994,ZOiS!$B$4:$B$994,A503),IF(C503="Ma-Wn",SUMIFS(ZOiS!$H$4:$H$994,ZOiS!$B$4:$B$994,A503)-SUMIFS(ZOiS!$G$4:$G$994,ZOiS!$B$4:$B$994,A503),SUMIFS(ZOiS!$H$4:$H$994,ZOiS!$B$4:$B$994,A503)))),"")</f>
        <v/>
      </c>
      <c r="H503" s="150" t="str">
        <f>IF(G503&lt;&gt;"",IF(G503="Wn",SUMIFS(ZOiS!$G$4:$G$994,ZOiS!$B$4:$B$994,E503),IF(G503="Wn-Ma",SUMIFS(ZOiS!$G$4:$G$994,ZOiS!$B$4:$B$994,E503)-SUMIFS(ZOiS!$H$4:$H$994,ZOiS!$B$4:$B$994,E503),IF(G503="Ma-Wn",SUMIFS(ZOiS!$H$4:$H$994,ZOiS!$B$4:$B$994,E503)-SUMIFS(ZOiS!$G$4:$G$994,ZOiS!$B$4:$B$994,E503),SUMIFS(ZOiS!$H$4:$H$994,ZOiS!$B$4:$B$994,E503)))),"")</f>
        <v/>
      </c>
      <c r="L503" s="150" t="str">
        <f>IF(K503&lt;&gt;"",IF(K503="Wn",SUMIFS(ZOiS!$E$4:$E$994,ZOiS!$B$4:$B$994,I503),IF(K503="Wn-Ma",SUMIFS(ZOiS!$E$4:$E$994,ZOiS!$B$4:$B$994,I503)-SUMIFS(ZOiS!$F$4:$F$994,ZOiS!$B$4:$B$994,I503),IF(K503="Ma-Wn",SUMIFS(ZOiS!$F$4:$F$994,ZOiS!$B$4:$B$994,I503)-SUMIFS(ZOiS!$E$4:$E$994,ZOiS!$B$4:$B$994,I503),SUMIFS(ZOiS!$F$4:$F$994,ZOiS!$B$4:$B$994,I503)))),"")</f>
        <v/>
      </c>
    </row>
    <row r="504" spans="4:12" x14ac:dyDescent="0.2">
      <c r="D504" s="150" t="str">
        <f>IF(C504&lt;&gt;"",IF(C504="Wn",SUMIFS(ZOiS!$G$4:$G$994,ZOiS!$B$4:$B$994,A504),IF(C504="Wn-Ma",SUMIFS(ZOiS!$G$4:$G$994,ZOiS!$B$4:$B$994,A504)-SUMIFS(ZOiS!$H$4:$H$994,ZOiS!$B$4:$B$994,A504),IF(C504="Ma-Wn",SUMIFS(ZOiS!$H$4:$H$994,ZOiS!$B$4:$B$994,A504)-SUMIFS(ZOiS!$G$4:$G$994,ZOiS!$B$4:$B$994,A504),SUMIFS(ZOiS!$H$4:$H$994,ZOiS!$B$4:$B$994,A504)))),"")</f>
        <v/>
      </c>
      <c r="H504" s="150" t="str">
        <f>IF(G504&lt;&gt;"",IF(G504="Wn",SUMIFS(ZOiS!$G$4:$G$994,ZOiS!$B$4:$B$994,E504),IF(G504="Wn-Ma",SUMIFS(ZOiS!$G$4:$G$994,ZOiS!$B$4:$B$994,E504)-SUMIFS(ZOiS!$H$4:$H$994,ZOiS!$B$4:$B$994,E504),IF(G504="Ma-Wn",SUMIFS(ZOiS!$H$4:$H$994,ZOiS!$B$4:$B$994,E504)-SUMIFS(ZOiS!$G$4:$G$994,ZOiS!$B$4:$B$994,E504),SUMIFS(ZOiS!$H$4:$H$994,ZOiS!$B$4:$B$994,E504)))),"")</f>
        <v/>
      </c>
      <c r="L504" s="150" t="str">
        <f>IF(K504&lt;&gt;"",IF(K504="Wn",SUMIFS(ZOiS!$E$4:$E$994,ZOiS!$B$4:$B$994,I504),IF(K504="Wn-Ma",SUMIFS(ZOiS!$E$4:$E$994,ZOiS!$B$4:$B$994,I504)-SUMIFS(ZOiS!$F$4:$F$994,ZOiS!$B$4:$B$994,I504),IF(K504="Ma-Wn",SUMIFS(ZOiS!$F$4:$F$994,ZOiS!$B$4:$B$994,I504)-SUMIFS(ZOiS!$E$4:$E$994,ZOiS!$B$4:$B$994,I504),SUMIFS(ZOiS!$F$4:$F$994,ZOiS!$B$4:$B$994,I504)))),"")</f>
        <v/>
      </c>
    </row>
    <row r="505" spans="4:12" x14ac:dyDescent="0.2">
      <c r="D505" s="150" t="str">
        <f>IF(C505&lt;&gt;"",IF(C505="Wn",SUMIFS(ZOiS!$G$4:$G$994,ZOiS!$B$4:$B$994,A505),IF(C505="Wn-Ma",SUMIFS(ZOiS!$G$4:$G$994,ZOiS!$B$4:$B$994,A505)-SUMIFS(ZOiS!$H$4:$H$994,ZOiS!$B$4:$B$994,A505),IF(C505="Ma-Wn",SUMIFS(ZOiS!$H$4:$H$994,ZOiS!$B$4:$B$994,A505)-SUMIFS(ZOiS!$G$4:$G$994,ZOiS!$B$4:$B$994,A505),SUMIFS(ZOiS!$H$4:$H$994,ZOiS!$B$4:$B$994,A505)))),"")</f>
        <v/>
      </c>
      <c r="H505" s="150" t="str">
        <f>IF(G505&lt;&gt;"",IF(G505="Wn",SUMIFS(ZOiS!$G$4:$G$994,ZOiS!$B$4:$B$994,E505),IF(G505="Wn-Ma",SUMIFS(ZOiS!$G$4:$G$994,ZOiS!$B$4:$B$994,E505)-SUMIFS(ZOiS!$H$4:$H$994,ZOiS!$B$4:$B$994,E505),IF(G505="Ma-Wn",SUMIFS(ZOiS!$H$4:$H$994,ZOiS!$B$4:$B$994,E505)-SUMIFS(ZOiS!$G$4:$G$994,ZOiS!$B$4:$B$994,E505),SUMIFS(ZOiS!$H$4:$H$994,ZOiS!$B$4:$B$994,E505)))),"")</f>
        <v/>
      </c>
      <c r="L505" s="150" t="str">
        <f>IF(K505&lt;&gt;"",IF(K505="Wn",SUMIFS(ZOiS!$E$4:$E$994,ZOiS!$B$4:$B$994,I505),IF(K505="Wn-Ma",SUMIFS(ZOiS!$E$4:$E$994,ZOiS!$B$4:$B$994,I505)-SUMIFS(ZOiS!$F$4:$F$994,ZOiS!$B$4:$B$994,I505),IF(K505="Ma-Wn",SUMIFS(ZOiS!$F$4:$F$994,ZOiS!$B$4:$B$994,I505)-SUMIFS(ZOiS!$E$4:$E$994,ZOiS!$B$4:$B$994,I505),SUMIFS(ZOiS!$F$4:$F$994,ZOiS!$B$4:$B$994,I505)))),"")</f>
        <v/>
      </c>
    </row>
    <row r="506" spans="4:12" x14ac:dyDescent="0.2">
      <c r="D506" s="150" t="str">
        <f>IF(C506&lt;&gt;"",IF(C506="Wn",SUMIFS(ZOiS!$G$4:$G$994,ZOiS!$B$4:$B$994,A506),IF(C506="Wn-Ma",SUMIFS(ZOiS!$G$4:$G$994,ZOiS!$B$4:$B$994,A506)-SUMIFS(ZOiS!$H$4:$H$994,ZOiS!$B$4:$B$994,A506),IF(C506="Ma-Wn",SUMIFS(ZOiS!$H$4:$H$994,ZOiS!$B$4:$B$994,A506)-SUMIFS(ZOiS!$G$4:$G$994,ZOiS!$B$4:$B$994,A506),SUMIFS(ZOiS!$H$4:$H$994,ZOiS!$B$4:$B$994,A506)))),"")</f>
        <v/>
      </c>
      <c r="H506" s="150" t="str">
        <f>IF(G506&lt;&gt;"",IF(G506="Wn",SUMIFS(ZOiS!$G$4:$G$994,ZOiS!$B$4:$B$994,E506),IF(G506="Wn-Ma",SUMIFS(ZOiS!$G$4:$G$994,ZOiS!$B$4:$B$994,E506)-SUMIFS(ZOiS!$H$4:$H$994,ZOiS!$B$4:$B$994,E506),IF(G506="Ma-Wn",SUMIFS(ZOiS!$H$4:$H$994,ZOiS!$B$4:$B$994,E506)-SUMIFS(ZOiS!$G$4:$G$994,ZOiS!$B$4:$B$994,E506),SUMIFS(ZOiS!$H$4:$H$994,ZOiS!$B$4:$B$994,E506)))),"")</f>
        <v/>
      </c>
      <c r="L506" s="150" t="str">
        <f>IF(K506&lt;&gt;"",IF(K506="Wn",SUMIFS(ZOiS!$E$4:$E$994,ZOiS!$B$4:$B$994,I506),IF(K506="Wn-Ma",SUMIFS(ZOiS!$E$4:$E$994,ZOiS!$B$4:$B$994,I506)-SUMIFS(ZOiS!$F$4:$F$994,ZOiS!$B$4:$B$994,I506),IF(K506="Ma-Wn",SUMIFS(ZOiS!$F$4:$F$994,ZOiS!$B$4:$B$994,I506)-SUMIFS(ZOiS!$E$4:$E$994,ZOiS!$B$4:$B$994,I506),SUMIFS(ZOiS!$F$4:$F$994,ZOiS!$B$4:$B$994,I506)))),"")</f>
        <v/>
      </c>
    </row>
    <row r="507" spans="4:12" x14ac:dyDescent="0.2">
      <c r="D507" s="150" t="str">
        <f>IF(C507&lt;&gt;"",IF(C507="Wn",SUMIFS(ZOiS!$G$4:$G$994,ZOiS!$B$4:$B$994,A507),IF(C507="Wn-Ma",SUMIFS(ZOiS!$G$4:$G$994,ZOiS!$B$4:$B$994,A507)-SUMIFS(ZOiS!$H$4:$H$994,ZOiS!$B$4:$B$994,A507),IF(C507="Ma-Wn",SUMIFS(ZOiS!$H$4:$H$994,ZOiS!$B$4:$B$994,A507)-SUMIFS(ZOiS!$G$4:$G$994,ZOiS!$B$4:$B$994,A507),SUMIFS(ZOiS!$H$4:$H$994,ZOiS!$B$4:$B$994,A507)))),"")</f>
        <v/>
      </c>
      <c r="H507" s="150" t="str">
        <f>IF(G507&lt;&gt;"",IF(G507="Wn",SUMIFS(ZOiS!$G$4:$G$994,ZOiS!$B$4:$B$994,E507),IF(G507="Wn-Ma",SUMIFS(ZOiS!$G$4:$G$994,ZOiS!$B$4:$B$994,E507)-SUMIFS(ZOiS!$H$4:$H$994,ZOiS!$B$4:$B$994,E507),IF(G507="Ma-Wn",SUMIFS(ZOiS!$H$4:$H$994,ZOiS!$B$4:$B$994,E507)-SUMIFS(ZOiS!$G$4:$G$994,ZOiS!$B$4:$B$994,E507),SUMIFS(ZOiS!$H$4:$H$994,ZOiS!$B$4:$B$994,E507)))),"")</f>
        <v/>
      </c>
      <c r="L507" s="150" t="str">
        <f>IF(K507&lt;&gt;"",IF(K507="Wn",SUMIFS(ZOiS!$E$4:$E$994,ZOiS!$B$4:$B$994,I507),IF(K507="Wn-Ma",SUMIFS(ZOiS!$E$4:$E$994,ZOiS!$B$4:$B$994,I507)-SUMIFS(ZOiS!$F$4:$F$994,ZOiS!$B$4:$B$994,I507),IF(K507="Ma-Wn",SUMIFS(ZOiS!$F$4:$F$994,ZOiS!$B$4:$B$994,I507)-SUMIFS(ZOiS!$E$4:$E$994,ZOiS!$B$4:$B$994,I507),SUMIFS(ZOiS!$F$4:$F$994,ZOiS!$B$4:$B$994,I507)))),"")</f>
        <v/>
      </c>
    </row>
    <row r="508" spans="4:12" x14ac:dyDescent="0.2">
      <c r="D508" s="150" t="str">
        <f>IF(C508&lt;&gt;"",IF(C508="Wn",SUMIFS(ZOiS!$G$4:$G$994,ZOiS!$B$4:$B$994,A508),IF(C508="Wn-Ma",SUMIFS(ZOiS!$G$4:$G$994,ZOiS!$B$4:$B$994,A508)-SUMIFS(ZOiS!$H$4:$H$994,ZOiS!$B$4:$B$994,A508),IF(C508="Ma-Wn",SUMIFS(ZOiS!$H$4:$H$994,ZOiS!$B$4:$B$994,A508)-SUMIFS(ZOiS!$G$4:$G$994,ZOiS!$B$4:$B$994,A508),SUMIFS(ZOiS!$H$4:$H$994,ZOiS!$B$4:$B$994,A508)))),"")</f>
        <v/>
      </c>
      <c r="H508" s="150" t="str">
        <f>IF(G508&lt;&gt;"",IF(G508="Wn",SUMIFS(ZOiS!$G$4:$G$994,ZOiS!$B$4:$B$994,E508),IF(G508="Wn-Ma",SUMIFS(ZOiS!$G$4:$G$994,ZOiS!$B$4:$B$994,E508)-SUMIFS(ZOiS!$H$4:$H$994,ZOiS!$B$4:$B$994,E508),IF(G508="Ma-Wn",SUMIFS(ZOiS!$H$4:$H$994,ZOiS!$B$4:$B$994,E508)-SUMIFS(ZOiS!$G$4:$G$994,ZOiS!$B$4:$B$994,E508),SUMIFS(ZOiS!$H$4:$H$994,ZOiS!$B$4:$B$994,E508)))),"")</f>
        <v/>
      </c>
      <c r="L508" s="150" t="str">
        <f>IF(K508&lt;&gt;"",IF(K508="Wn",SUMIFS(ZOiS!$E$4:$E$994,ZOiS!$B$4:$B$994,I508),IF(K508="Wn-Ma",SUMIFS(ZOiS!$E$4:$E$994,ZOiS!$B$4:$B$994,I508)-SUMIFS(ZOiS!$F$4:$F$994,ZOiS!$B$4:$B$994,I508),IF(K508="Ma-Wn",SUMIFS(ZOiS!$F$4:$F$994,ZOiS!$B$4:$B$994,I508)-SUMIFS(ZOiS!$E$4:$E$994,ZOiS!$B$4:$B$994,I508),SUMIFS(ZOiS!$F$4:$F$994,ZOiS!$B$4:$B$994,I508)))),"")</f>
        <v/>
      </c>
    </row>
    <row r="509" spans="4:12" x14ac:dyDescent="0.2">
      <c r="D509" s="150" t="str">
        <f>IF(C509&lt;&gt;"",IF(C509="Wn",SUMIFS(ZOiS!$G$4:$G$994,ZOiS!$B$4:$B$994,A509),IF(C509="Wn-Ma",SUMIFS(ZOiS!$G$4:$G$994,ZOiS!$B$4:$B$994,A509)-SUMIFS(ZOiS!$H$4:$H$994,ZOiS!$B$4:$B$994,A509),IF(C509="Ma-Wn",SUMIFS(ZOiS!$H$4:$H$994,ZOiS!$B$4:$B$994,A509)-SUMIFS(ZOiS!$G$4:$G$994,ZOiS!$B$4:$B$994,A509),SUMIFS(ZOiS!$H$4:$H$994,ZOiS!$B$4:$B$994,A509)))),"")</f>
        <v/>
      </c>
      <c r="H509" s="150" t="str">
        <f>IF(G509&lt;&gt;"",IF(G509="Wn",SUMIFS(ZOiS!$G$4:$G$994,ZOiS!$B$4:$B$994,E509),IF(G509="Wn-Ma",SUMIFS(ZOiS!$G$4:$G$994,ZOiS!$B$4:$B$994,E509)-SUMIFS(ZOiS!$H$4:$H$994,ZOiS!$B$4:$B$994,E509),IF(G509="Ma-Wn",SUMIFS(ZOiS!$H$4:$H$994,ZOiS!$B$4:$B$994,E509)-SUMIFS(ZOiS!$G$4:$G$994,ZOiS!$B$4:$B$994,E509),SUMIFS(ZOiS!$H$4:$H$994,ZOiS!$B$4:$B$994,E509)))),"")</f>
        <v/>
      </c>
      <c r="L509" s="150" t="str">
        <f>IF(K509&lt;&gt;"",IF(K509="Wn",SUMIFS(ZOiS!$E$4:$E$994,ZOiS!$B$4:$B$994,I509),IF(K509="Wn-Ma",SUMIFS(ZOiS!$E$4:$E$994,ZOiS!$B$4:$B$994,I509)-SUMIFS(ZOiS!$F$4:$F$994,ZOiS!$B$4:$B$994,I509),IF(K509="Ma-Wn",SUMIFS(ZOiS!$F$4:$F$994,ZOiS!$B$4:$B$994,I509)-SUMIFS(ZOiS!$E$4:$E$994,ZOiS!$B$4:$B$994,I509),SUMIFS(ZOiS!$F$4:$F$994,ZOiS!$B$4:$B$994,I509)))),"")</f>
        <v/>
      </c>
    </row>
    <row r="510" spans="4:12" x14ac:dyDescent="0.2">
      <c r="D510" s="150" t="str">
        <f>IF(C510&lt;&gt;"",IF(C510="Wn",SUMIFS(ZOiS!$G$4:$G$994,ZOiS!$B$4:$B$994,A510),IF(C510="Wn-Ma",SUMIFS(ZOiS!$G$4:$G$994,ZOiS!$B$4:$B$994,A510)-SUMIFS(ZOiS!$H$4:$H$994,ZOiS!$B$4:$B$994,A510),IF(C510="Ma-Wn",SUMIFS(ZOiS!$H$4:$H$994,ZOiS!$B$4:$B$994,A510)-SUMIFS(ZOiS!$G$4:$G$994,ZOiS!$B$4:$B$994,A510),SUMIFS(ZOiS!$H$4:$H$994,ZOiS!$B$4:$B$994,A510)))),"")</f>
        <v/>
      </c>
      <c r="H510" s="150" t="str">
        <f>IF(G510&lt;&gt;"",IF(G510="Wn",SUMIFS(ZOiS!$G$4:$G$994,ZOiS!$B$4:$B$994,E510),IF(G510="Wn-Ma",SUMIFS(ZOiS!$G$4:$G$994,ZOiS!$B$4:$B$994,E510)-SUMIFS(ZOiS!$H$4:$H$994,ZOiS!$B$4:$B$994,E510),IF(G510="Ma-Wn",SUMIFS(ZOiS!$H$4:$H$994,ZOiS!$B$4:$B$994,E510)-SUMIFS(ZOiS!$G$4:$G$994,ZOiS!$B$4:$B$994,E510),SUMIFS(ZOiS!$H$4:$H$994,ZOiS!$B$4:$B$994,E510)))),"")</f>
        <v/>
      </c>
      <c r="L510" s="150" t="str">
        <f>IF(K510&lt;&gt;"",IF(K510="Wn",SUMIFS(ZOiS!$E$4:$E$994,ZOiS!$B$4:$B$994,I510),IF(K510="Wn-Ma",SUMIFS(ZOiS!$E$4:$E$994,ZOiS!$B$4:$B$994,I510)-SUMIFS(ZOiS!$F$4:$F$994,ZOiS!$B$4:$B$994,I510),IF(K510="Ma-Wn",SUMIFS(ZOiS!$F$4:$F$994,ZOiS!$B$4:$B$994,I510)-SUMIFS(ZOiS!$E$4:$E$994,ZOiS!$B$4:$B$994,I510),SUMIFS(ZOiS!$F$4:$F$994,ZOiS!$B$4:$B$994,I510)))),"")</f>
        <v/>
      </c>
    </row>
    <row r="511" spans="4:12" x14ac:dyDescent="0.2">
      <c r="D511" s="150" t="str">
        <f>IF(C511&lt;&gt;"",IF(C511="Wn",SUMIFS(ZOiS!$G$4:$G$994,ZOiS!$B$4:$B$994,A511),IF(C511="Wn-Ma",SUMIFS(ZOiS!$G$4:$G$994,ZOiS!$B$4:$B$994,A511)-SUMIFS(ZOiS!$H$4:$H$994,ZOiS!$B$4:$B$994,A511),IF(C511="Ma-Wn",SUMIFS(ZOiS!$H$4:$H$994,ZOiS!$B$4:$B$994,A511)-SUMIFS(ZOiS!$G$4:$G$994,ZOiS!$B$4:$B$994,A511),SUMIFS(ZOiS!$H$4:$H$994,ZOiS!$B$4:$B$994,A511)))),"")</f>
        <v/>
      </c>
      <c r="H511" s="150" t="str">
        <f>IF(G511&lt;&gt;"",IF(G511="Wn",SUMIFS(ZOiS!$G$4:$G$994,ZOiS!$B$4:$B$994,E511),IF(G511="Wn-Ma",SUMIFS(ZOiS!$G$4:$G$994,ZOiS!$B$4:$B$994,E511)-SUMIFS(ZOiS!$H$4:$H$994,ZOiS!$B$4:$B$994,E511),IF(G511="Ma-Wn",SUMIFS(ZOiS!$H$4:$H$994,ZOiS!$B$4:$B$994,E511)-SUMIFS(ZOiS!$G$4:$G$994,ZOiS!$B$4:$B$994,E511),SUMIFS(ZOiS!$H$4:$H$994,ZOiS!$B$4:$B$994,E511)))),"")</f>
        <v/>
      </c>
      <c r="L511" s="150" t="str">
        <f>IF(K511&lt;&gt;"",IF(K511="Wn",SUMIFS(ZOiS!$E$4:$E$994,ZOiS!$B$4:$B$994,I511),IF(K511="Wn-Ma",SUMIFS(ZOiS!$E$4:$E$994,ZOiS!$B$4:$B$994,I511)-SUMIFS(ZOiS!$F$4:$F$994,ZOiS!$B$4:$B$994,I511),IF(K511="Ma-Wn",SUMIFS(ZOiS!$F$4:$F$994,ZOiS!$B$4:$B$994,I511)-SUMIFS(ZOiS!$E$4:$E$994,ZOiS!$B$4:$B$994,I511),SUMIFS(ZOiS!$F$4:$F$994,ZOiS!$B$4:$B$994,I511)))),"")</f>
        <v/>
      </c>
    </row>
    <row r="512" spans="4:12" x14ac:dyDescent="0.2">
      <c r="D512" s="150" t="str">
        <f>IF(C512&lt;&gt;"",IF(C512="Wn",SUMIFS(ZOiS!$G$4:$G$994,ZOiS!$B$4:$B$994,A512),IF(C512="Wn-Ma",SUMIFS(ZOiS!$G$4:$G$994,ZOiS!$B$4:$B$994,A512)-SUMIFS(ZOiS!$H$4:$H$994,ZOiS!$B$4:$B$994,A512),IF(C512="Ma-Wn",SUMIFS(ZOiS!$H$4:$H$994,ZOiS!$B$4:$B$994,A512)-SUMIFS(ZOiS!$G$4:$G$994,ZOiS!$B$4:$B$994,A512),SUMIFS(ZOiS!$H$4:$H$994,ZOiS!$B$4:$B$994,A512)))),"")</f>
        <v/>
      </c>
      <c r="H512" s="150" t="str">
        <f>IF(G512&lt;&gt;"",IF(G512="Wn",SUMIFS(ZOiS!$G$4:$G$994,ZOiS!$B$4:$B$994,E512),IF(G512="Wn-Ma",SUMIFS(ZOiS!$G$4:$G$994,ZOiS!$B$4:$B$994,E512)-SUMIFS(ZOiS!$H$4:$H$994,ZOiS!$B$4:$B$994,E512),IF(G512="Ma-Wn",SUMIFS(ZOiS!$H$4:$H$994,ZOiS!$B$4:$B$994,E512)-SUMIFS(ZOiS!$G$4:$G$994,ZOiS!$B$4:$B$994,E512),SUMIFS(ZOiS!$H$4:$H$994,ZOiS!$B$4:$B$994,E512)))),"")</f>
        <v/>
      </c>
      <c r="L512" s="150" t="str">
        <f>IF(K512&lt;&gt;"",IF(K512="Wn",SUMIFS(ZOiS!$E$4:$E$994,ZOiS!$B$4:$B$994,I512),IF(K512="Wn-Ma",SUMIFS(ZOiS!$E$4:$E$994,ZOiS!$B$4:$B$994,I512)-SUMIFS(ZOiS!$F$4:$F$994,ZOiS!$B$4:$B$994,I512),IF(K512="Ma-Wn",SUMIFS(ZOiS!$F$4:$F$994,ZOiS!$B$4:$B$994,I512)-SUMIFS(ZOiS!$E$4:$E$994,ZOiS!$B$4:$B$994,I512),SUMIFS(ZOiS!$F$4:$F$994,ZOiS!$B$4:$B$994,I512)))),"")</f>
        <v/>
      </c>
    </row>
    <row r="513" spans="4:12" x14ac:dyDescent="0.2">
      <c r="D513" s="150" t="str">
        <f>IF(C513&lt;&gt;"",IF(C513="Wn",SUMIFS(ZOiS!$G$4:$G$994,ZOiS!$B$4:$B$994,A513),IF(C513="Wn-Ma",SUMIFS(ZOiS!$G$4:$G$994,ZOiS!$B$4:$B$994,A513)-SUMIFS(ZOiS!$H$4:$H$994,ZOiS!$B$4:$B$994,A513),IF(C513="Ma-Wn",SUMIFS(ZOiS!$H$4:$H$994,ZOiS!$B$4:$B$994,A513)-SUMIFS(ZOiS!$G$4:$G$994,ZOiS!$B$4:$B$994,A513),SUMIFS(ZOiS!$H$4:$H$994,ZOiS!$B$4:$B$994,A513)))),"")</f>
        <v/>
      </c>
      <c r="H513" s="150" t="str">
        <f>IF(G513&lt;&gt;"",IF(G513="Wn",SUMIFS(ZOiS!$G$4:$G$994,ZOiS!$B$4:$B$994,E513),IF(G513="Wn-Ma",SUMIFS(ZOiS!$G$4:$G$994,ZOiS!$B$4:$B$994,E513)-SUMIFS(ZOiS!$H$4:$H$994,ZOiS!$B$4:$B$994,E513),IF(G513="Ma-Wn",SUMIFS(ZOiS!$H$4:$H$994,ZOiS!$B$4:$B$994,E513)-SUMIFS(ZOiS!$G$4:$G$994,ZOiS!$B$4:$B$994,E513),SUMIFS(ZOiS!$H$4:$H$994,ZOiS!$B$4:$B$994,E513)))),"")</f>
        <v/>
      </c>
      <c r="L513" s="150" t="str">
        <f>IF(K513&lt;&gt;"",IF(K513="Wn",SUMIFS(ZOiS!$E$4:$E$994,ZOiS!$B$4:$B$994,I513),IF(K513="Wn-Ma",SUMIFS(ZOiS!$E$4:$E$994,ZOiS!$B$4:$B$994,I513)-SUMIFS(ZOiS!$F$4:$F$994,ZOiS!$B$4:$B$994,I513),IF(K513="Ma-Wn",SUMIFS(ZOiS!$F$4:$F$994,ZOiS!$B$4:$B$994,I513)-SUMIFS(ZOiS!$E$4:$E$994,ZOiS!$B$4:$B$994,I513),SUMIFS(ZOiS!$F$4:$F$994,ZOiS!$B$4:$B$994,I513)))),"")</f>
        <v/>
      </c>
    </row>
    <row r="514" spans="4:12" x14ac:dyDescent="0.2">
      <c r="D514" s="150" t="str">
        <f>IF(C514&lt;&gt;"",IF(C514="Wn",SUMIFS(ZOiS!$G$4:$G$994,ZOiS!$B$4:$B$994,A514),IF(C514="Wn-Ma",SUMIFS(ZOiS!$G$4:$G$994,ZOiS!$B$4:$B$994,A514)-SUMIFS(ZOiS!$H$4:$H$994,ZOiS!$B$4:$B$994,A514),IF(C514="Ma-Wn",SUMIFS(ZOiS!$H$4:$H$994,ZOiS!$B$4:$B$994,A514)-SUMIFS(ZOiS!$G$4:$G$994,ZOiS!$B$4:$B$994,A514),SUMIFS(ZOiS!$H$4:$H$994,ZOiS!$B$4:$B$994,A514)))),"")</f>
        <v/>
      </c>
      <c r="H514" s="150" t="str">
        <f>IF(G514&lt;&gt;"",IF(G514="Wn",SUMIFS(ZOiS!$G$4:$G$994,ZOiS!$B$4:$B$994,E514),IF(G514="Wn-Ma",SUMIFS(ZOiS!$G$4:$G$994,ZOiS!$B$4:$B$994,E514)-SUMIFS(ZOiS!$H$4:$H$994,ZOiS!$B$4:$B$994,E514),IF(G514="Ma-Wn",SUMIFS(ZOiS!$H$4:$H$994,ZOiS!$B$4:$B$994,E514)-SUMIFS(ZOiS!$G$4:$G$994,ZOiS!$B$4:$B$994,E514),SUMIFS(ZOiS!$H$4:$H$994,ZOiS!$B$4:$B$994,E514)))),"")</f>
        <v/>
      </c>
      <c r="L514" s="150" t="str">
        <f>IF(K514&lt;&gt;"",IF(K514="Wn",SUMIFS(ZOiS!$E$4:$E$994,ZOiS!$B$4:$B$994,I514),IF(K514="Wn-Ma",SUMIFS(ZOiS!$E$4:$E$994,ZOiS!$B$4:$B$994,I514)-SUMIFS(ZOiS!$F$4:$F$994,ZOiS!$B$4:$B$994,I514),IF(K514="Ma-Wn",SUMIFS(ZOiS!$F$4:$F$994,ZOiS!$B$4:$B$994,I514)-SUMIFS(ZOiS!$E$4:$E$994,ZOiS!$B$4:$B$994,I514),SUMIFS(ZOiS!$F$4:$F$994,ZOiS!$B$4:$B$994,I514)))),"")</f>
        <v/>
      </c>
    </row>
    <row r="515" spans="4:12" x14ac:dyDescent="0.2">
      <c r="D515" s="150" t="str">
        <f>IF(C515&lt;&gt;"",IF(C515="Wn",SUMIFS(ZOiS!$G$4:$G$994,ZOiS!$B$4:$B$994,A515),IF(C515="Wn-Ma",SUMIFS(ZOiS!$G$4:$G$994,ZOiS!$B$4:$B$994,A515)-SUMIFS(ZOiS!$H$4:$H$994,ZOiS!$B$4:$B$994,A515),IF(C515="Ma-Wn",SUMIFS(ZOiS!$H$4:$H$994,ZOiS!$B$4:$B$994,A515)-SUMIFS(ZOiS!$G$4:$G$994,ZOiS!$B$4:$B$994,A515),SUMIFS(ZOiS!$H$4:$H$994,ZOiS!$B$4:$B$994,A515)))),"")</f>
        <v/>
      </c>
      <c r="H515" s="150" t="str">
        <f>IF(G515&lt;&gt;"",IF(G515="Wn",SUMIFS(ZOiS!$G$4:$G$994,ZOiS!$B$4:$B$994,E515),IF(G515="Wn-Ma",SUMIFS(ZOiS!$G$4:$G$994,ZOiS!$B$4:$B$994,E515)-SUMIFS(ZOiS!$H$4:$H$994,ZOiS!$B$4:$B$994,E515),IF(G515="Ma-Wn",SUMIFS(ZOiS!$H$4:$H$994,ZOiS!$B$4:$B$994,E515)-SUMIFS(ZOiS!$G$4:$G$994,ZOiS!$B$4:$B$994,E515),SUMIFS(ZOiS!$H$4:$H$994,ZOiS!$B$4:$B$994,E515)))),"")</f>
        <v/>
      </c>
      <c r="L515" s="150" t="str">
        <f>IF(K515&lt;&gt;"",IF(K515="Wn",SUMIFS(ZOiS!$E$4:$E$994,ZOiS!$B$4:$B$994,I515),IF(K515="Wn-Ma",SUMIFS(ZOiS!$E$4:$E$994,ZOiS!$B$4:$B$994,I515)-SUMIFS(ZOiS!$F$4:$F$994,ZOiS!$B$4:$B$994,I515),IF(K515="Ma-Wn",SUMIFS(ZOiS!$F$4:$F$994,ZOiS!$B$4:$B$994,I515)-SUMIFS(ZOiS!$E$4:$E$994,ZOiS!$B$4:$B$994,I515),SUMIFS(ZOiS!$F$4:$F$994,ZOiS!$B$4:$B$994,I515)))),"")</f>
        <v/>
      </c>
    </row>
    <row r="516" spans="4:12" x14ac:dyDescent="0.2">
      <c r="D516" s="150" t="str">
        <f>IF(C516&lt;&gt;"",IF(C516="Wn",SUMIFS(ZOiS!$G$4:$G$994,ZOiS!$B$4:$B$994,A516),IF(C516="Wn-Ma",SUMIFS(ZOiS!$G$4:$G$994,ZOiS!$B$4:$B$994,A516)-SUMIFS(ZOiS!$H$4:$H$994,ZOiS!$B$4:$B$994,A516),IF(C516="Ma-Wn",SUMIFS(ZOiS!$H$4:$H$994,ZOiS!$B$4:$B$994,A516)-SUMIFS(ZOiS!$G$4:$G$994,ZOiS!$B$4:$B$994,A516),SUMIFS(ZOiS!$H$4:$H$994,ZOiS!$B$4:$B$994,A516)))),"")</f>
        <v/>
      </c>
      <c r="H516" s="150" t="str">
        <f>IF(G516&lt;&gt;"",IF(G516="Wn",SUMIFS(ZOiS!$G$4:$G$994,ZOiS!$B$4:$B$994,E516),IF(G516="Wn-Ma",SUMIFS(ZOiS!$G$4:$G$994,ZOiS!$B$4:$B$994,E516)-SUMIFS(ZOiS!$H$4:$H$994,ZOiS!$B$4:$B$994,E516),IF(G516="Ma-Wn",SUMIFS(ZOiS!$H$4:$H$994,ZOiS!$B$4:$B$994,E516)-SUMIFS(ZOiS!$G$4:$G$994,ZOiS!$B$4:$B$994,E516),SUMIFS(ZOiS!$H$4:$H$994,ZOiS!$B$4:$B$994,E516)))),"")</f>
        <v/>
      </c>
      <c r="L516" s="150" t="str">
        <f>IF(K516&lt;&gt;"",IF(K516="Wn",SUMIFS(ZOiS!$E$4:$E$994,ZOiS!$B$4:$B$994,I516),IF(K516="Wn-Ma",SUMIFS(ZOiS!$E$4:$E$994,ZOiS!$B$4:$B$994,I516)-SUMIFS(ZOiS!$F$4:$F$994,ZOiS!$B$4:$B$994,I516),IF(K516="Ma-Wn",SUMIFS(ZOiS!$F$4:$F$994,ZOiS!$B$4:$B$994,I516)-SUMIFS(ZOiS!$E$4:$E$994,ZOiS!$B$4:$B$994,I516),SUMIFS(ZOiS!$F$4:$F$994,ZOiS!$B$4:$B$994,I516)))),"")</f>
        <v/>
      </c>
    </row>
    <row r="517" spans="4:12" x14ac:dyDescent="0.2">
      <c r="D517" s="150" t="str">
        <f>IF(C517&lt;&gt;"",IF(C517="Wn",SUMIFS(ZOiS!$G$4:$G$994,ZOiS!$B$4:$B$994,A517),IF(C517="Wn-Ma",SUMIFS(ZOiS!$G$4:$G$994,ZOiS!$B$4:$B$994,A517)-SUMIFS(ZOiS!$H$4:$H$994,ZOiS!$B$4:$B$994,A517),IF(C517="Ma-Wn",SUMIFS(ZOiS!$H$4:$H$994,ZOiS!$B$4:$B$994,A517)-SUMIFS(ZOiS!$G$4:$G$994,ZOiS!$B$4:$B$994,A517),SUMIFS(ZOiS!$H$4:$H$994,ZOiS!$B$4:$B$994,A517)))),"")</f>
        <v/>
      </c>
      <c r="H517" s="150" t="str">
        <f>IF(G517&lt;&gt;"",IF(G517="Wn",SUMIFS(ZOiS!$G$4:$G$994,ZOiS!$B$4:$B$994,E517),IF(G517="Wn-Ma",SUMIFS(ZOiS!$G$4:$G$994,ZOiS!$B$4:$B$994,E517)-SUMIFS(ZOiS!$H$4:$H$994,ZOiS!$B$4:$B$994,E517),IF(G517="Ma-Wn",SUMIFS(ZOiS!$H$4:$H$994,ZOiS!$B$4:$B$994,E517)-SUMIFS(ZOiS!$G$4:$G$994,ZOiS!$B$4:$B$994,E517),SUMIFS(ZOiS!$H$4:$H$994,ZOiS!$B$4:$B$994,E517)))),"")</f>
        <v/>
      </c>
      <c r="L517" s="150" t="str">
        <f>IF(K517&lt;&gt;"",IF(K517="Wn",SUMIFS(ZOiS!$E$4:$E$994,ZOiS!$B$4:$B$994,I517),IF(K517="Wn-Ma",SUMIFS(ZOiS!$E$4:$E$994,ZOiS!$B$4:$B$994,I517)-SUMIFS(ZOiS!$F$4:$F$994,ZOiS!$B$4:$B$994,I517),IF(K517="Ma-Wn",SUMIFS(ZOiS!$F$4:$F$994,ZOiS!$B$4:$B$994,I517)-SUMIFS(ZOiS!$E$4:$E$994,ZOiS!$B$4:$B$994,I517),SUMIFS(ZOiS!$F$4:$F$994,ZOiS!$B$4:$B$994,I517)))),"")</f>
        <v/>
      </c>
    </row>
    <row r="518" spans="4:12" x14ac:dyDescent="0.2">
      <c r="D518" s="150" t="str">
        <f>IF(C518&lt;&gt;"",IF(C518="Wn",SUMIFS(ZOiS!$G$4:$G$994,ZOiS!$B$4:$B$994,A518),IF(C518="Wn-Ma",SUMIFS(ZOiS!$G$4:$G$994,ZOiS!$B$4:$B$994,A518)-SUMIFS(ZOiS!$H$4:$H$994,ZOiS!$B$4:$B$994,A518),IF(C518="Ma-Wn",SUMIFS(ZOiS!$H$4:$H$994,ZOiS!$B$4:$B$994,A518)-SUMIFS(ZOiS!$G$4:$G$994,ZOiS!$B$4:$B$994,A518),SUMIFS(ZOiS!$H$4:$H$994,ZOiS!$B$4:$B$994,A518)))),"")</f>
        <v/>
      </c>
      <c r="H518" s="150" t="str">
        <f>IF(G518&lt;&gt;"",IF(G518="Wn",SUMIFS(ZOiS!$G$4:$G$994,ZOiS!$B$4:$B$994,E518),IF(G518="Wn-Ma",SUMIFS(ZOiS!$G$4:$G$994,ZOiS!$B$4:$B$994,E518)-SUMIFS(ZOiS!$H$4:$H$994,ZOiS!$B$4:$B$994,E518),IF(G518="Ma-Wn",SUMIFS(ZOiS!$H$4:$H$994,ZOiS!$B$4:$B$994,E518)-SUMIFS(ZOiS!$G$4:$G$994,ZOiS!$B$4:$B$994,E518),SUMIFS(ZOiS!$H$4:$H$994,ZOiS!$B$4:$B$994,E518)))),"")</f>
        <v/>
      </c>
      <c r="L518" s="150" t="str">
        <f>IF(K518&lt;&gt;"",IF(K518="Wn",SUMIFS(ZOiS!$E$4:$E$994,ZOiS!$B$4:$B$994,I518),IF(K518="Wn-Ma",SUMIFS(ZOiS!$E$4:$E$994,ZOiS!$B$4:$B$994,I518)-SUMIFS(ZOiS!$F$4:$F$994,ZOiS!$B$4:$B$994,I518),IF(K518="Ma-Wn",SUMIFS(ZOiS!$F$4:$F$994,ZOiS!$B$4:$B$994,I518)-SUMIFS(ZOiS!$E$4:$E$994,ZOiS!$B$4:$B$994,I518),SUMIFS(ZOiS!$F$4:$F$994,ZOiS!$B$4:$B$994,I518)))),"")</f>
        <v/>
      </c>
    </row>
    <row r="519" spans="4:12" x14ac:dyDescent="0.2">
      <c r="D519" s="150" t="str">
        <f>IF(C519&lt;&gt;"",IF(C519="Wn",SUMIFS(ZOiS!$G$4:$G$994,ZOiS!$B$4:$B$994,A519),IF(C519="Wn-Ma",SUMIFS(ZOiS!$G$4:$G$994,ZOiS!$B$4:$B$994,A519)-SUMIFS(ZOiS!$H$4:$H$994,ZOiS!$B$4:$B$994,A519),IF(C519="Ma-Wn",SUMIFS(ZOiS!$H$4:$H$994,ZOiS!$B$4:$B$994,A519)-SUMIFS(ZOiS!$G$4:$G$994,ZOiS!$B$4:$B$994,A519),SUMIFS(ZOiS!$H$4:$H$994,ZOiS!$B$4:$B$994,A519)))),"")</f>
        <v/>
      </c>
      <c r="H519" s="150" t="str">
        <f>IF(G519&lt;&gt;"",IF(G519="Wn",SUMIFS(ZOiS!$G$4:$G$994,ZOiS!$B$4:$B$994,E519),IF(G519="Wn-Ma",SUMIFS(ZOiS!$G$4:$G$994,ZOiS!$B$4:$B$994,E519)-SUMIFS(ZOiS!$H$4:$H$994,ZOiS!$B$4:$B$994,E519),IF(G519="Ma-Wn",SUMIFS(ZOiS!$H$4:$H$994,ZOiS!$B$4:$B$994,E519)-SUMIFS(ZOiS!$G$4:$G$994,ZOiS!$B$4:$B$994,E519),SUMIFS(ZOiS!$H$4:$H$994,ZOiS!$B$4:$B$994,E519)))),"")</f>
        <v/>
      </c>
      <c r="L519" s="150" t="str">
        <f>IF(K519&lt;&gt;"",IF(K519="Wn",SUMIFS(ZOiS!$E$4:$E$994,ZOiS!$B$4:$B$994,I519),IF(K519="Wn-Ma",SUMIFS(ZOiS!$E$4:$E$994,ZOiS!$B$4:$B$994,I519)-SUMIFS(ZOiS!$F$4:$F$994,ZOiS!$B$4:$B$994,I519),IF(K519="Ma-Wn",SUMIFS(ZOiS!$F$4:$F$994,ZOiS!$B$4:$B$994,I519)-SUMIFS(ZOiS!$E$4:$E$994,ZOiS!$B$4:$B$994,I519),SUMIFS(ZOiS!$F$4:$F$994,ZOiS!$B$4:$B$994,I519)))),"")</f>
        <v/>
      </c>
    </row>
    <row r="520" spans="4:12" x14ac:dyDescent="0.2">
      <c r="D520" s="150" t="str">
        <f>IF(C520&lt;&gt;"",IF(C520="Wn",SUMIFS(ZOiS!$G$4:$G$994,ZOiS!$B$4:$B$994,A520),IF(C520="Wn-Ma",SUMIFS(ZOiS!$G$4:$G$994,ZOiS!$B$4:$B$994,A520)-SUMIFS(ZOiS!$H$4:$H$994,ZOiS!$B$4:$B$994,A520),IF(C520="Ma-Wn",SUMIFS(ZOiS!$H$4:$H$994,ZOiS!$B$4:$B$994,A520)-SUMIFS(ZOiS!$G$4:$G$994,ZOiS!$B$4:$B$994,A520),SUMIFS(ZOiS!$H$4:$H$994,ZOiS!$B$4:$B$994,A520)))),"")</f>
        <v/>
      </c>
      <c r="H520" s="150" t="str">
        <f>IF(G520&lt;&gt;"",IF(G520="Wn",SUMIFS(ZOiS!$G$4:$G$994,ZOiS!$B$4:$B$994,E520),IF(G520="Wn-Ma",SUMIFS(ZOiS!$G$4:$G$994,ZOiS!$B$4:$B$994,E520)-SUMIFS(ZOiS!$H$4:$H$994,ZOiS!$B$4:$B$994,E520),IF(G520="Ma-Wn",SUMIFS(ZOiS!$H$4:$H$994,ZOiS!$B$4:$B$994,E520)-SUMIFS(ZOiS!$G$4:$G$994,ZOiS!$B$4:$B$994,E520),SUMIFS(ZOiS!$H$4:$H$994,ZOiS!$B$4:$B$994,E520)))),"")</f>
        <v/>
      </c>
      <c r="L520" s="150" t="str">
        <f>IF(K520&lt;&gt;"",IF(K520="Wn",SUMIFS(ZOiS!$E$4:$E$994,ZOiS!$B$4:$B$994,I520),IF(K520="Wn-Ma",SUMIFS(ZOiS!$E$4:$E$994,ZOiS!$B$4:$B$994,I520)-SUMIFS(ZOiS!$F$4:$F$994,ZOiS!$B$4:$B$994,I520),IF(K520="Ma-Wn",SUMIFS(ZOiS!$F$4:$F$994,ZOiS!$B$4:$B$994,I520)-SUMIFS(ZOiS!$E$4:$E$994,ZOiS!$B$4:$B$994,I520),SUMIFS(ZOiS!$F$4:$F$994,ZOiS!$B$4:$B$994,I520)))),"")</f>
        <v/>
      </c>
    </row>
    <row r="521" spans="4:12" x14ac:dyDescent="0.2">
      <c r="D521" s="150" t="str">
        <f>IF(C521&lt;&gt;"",IF(C521="Wn",SUMIFS(ZOiS!$G$4:$G$994,ZOiS!$B$4:$B$994,A521),IF(C521="Wn-Ma",SUMIFS(ZOiS!$G$4:$G$994,ZOiS!$B$4:$B$994,A521)-SUMIFS(ZOiS!$H$4:$H$994,ZOiS!$B$4:$B$994,A521),IF(C521="Ma-Wn",SUMIFS(ZOiS!$H$4:$H$994,ZOiS!$B$4:$B$994,A521)-SUMIFS(ZOiS!$G$4:$G$994,ZOiS!$B$4:$B$994,A521),SUMIFS(ZOiS!$H$4:$H$994,ZOiS!$B$4:$B$994,A521)))),"")</f>
        <v/>
      </c>
      <c r="H521" s="150" t="str">
        <f>IF(G521&lt;&gt;"",IF(G521="Wn",SUMIFS(ZOiS!$G$4:$G$994,ZOiS!$B$4:$B$994,E521),IF(G521="Wn-Ma",SUMIFS(ZOiS!$G$4:$G$994,ZOiS!$B$4:$B$994,E521)-SUMIFS(ZOiS!$H$4:$H$994,ZOiS!$B$4:$B$994,E521),IF(G521="Ma-Wn",SUMIFS(ZOiS!$H$4:$H$994,ZOiS!$B$4:$B$994,E521)-SUMIFS(ZOiS!$G$4:$G$994,ZOiS!$B$4:$B$994,E521),SUMIFS(ZOiS!$H$4:$H$994,ZOiS!$B$4:$B$994,E521)))),"")</f>
        <v/>
      </c>
      <c r="L521" s="150" t="str">
        <f>IF(K521&lt;&gt;"",IF(K521="Wn",SUMIFS(ZOiS!$E$4:$E$994,ZOiS!$B$4:$B$994,I521),IF(K521="Wn-Ma",SUMIFS(ZOiS!$E$4:$E$994,ZOiS!$B$4:$B$994,I521)-SUMIFS(ZOiS!$F$4:$F$994,ZOiS!$B$4:$B$994,I521),IF(K521="Ma-Wn",SUMIFS(ZOiS!$F$4:$F$994,ZOiS!$B$4:$B$994,I521)-SUMIFS(ZOiS!$E$4:$E$994,ZOiS!$B$4:$B$994,I521),SUMIFS(ZOiS!$F$4:$F$994,ZOiS!$B$4:$B$994,I521)))),"")</f>
        <v/>
      </c>
    </row>
    <row r="522" spans="4:12" x14ac:dyDescent="0.2">
      <c r="D522" s="150" t="str">
        <f>IF(C522&lt;&gt;"",IF(C522="Wn",SUMIFS(ZOiS!$G$4:$G$994,ZOiS!$B$4:$B$994,A522),IF(C522="Wn-Ma",SUMIFS(ZOiS!$G$4:$G$994,ZOiS!$B$4:$B$994,A522)-SUMIFS(ZOiS!$H$4:$H$994,ZOiS!$B$4:$B$994,A522),IF(C522="Ma-Wn",SUMIFS(ZOiS!$H$4:$H$994,ZOiS!$B$4:$B$994,A522)-SUMIFS(ZOiS!$G$4:$G$994,ZOiS!$B$4:$B$994,A522),SUMIFS(ZOiS!$H$4:$H$994,ZOiS!$B$4:$B$994,A522)))),"")</f>
        <v/>
      </c>
      <c r="H522" s="150" t="str">
        <f>IF(G522&lt;&gt;"",IF(G522="Wn",SUMIFS(ZOiS!$G$4:$G$994,ZOiS!$B$4:$B$994,E522),IF(G522="Wn-Ma",SUMIFS(ZOiS!$G$4:$G$994,ZOiS!$B$4:$B$994,E522)-SUMIFS(ZOiS!$H$4:$H$994,ZOiS!$B$4:$B$994,E522),IF(G522="Ma-Wn",SUMIFS(ZOiS!$H$4:$H$994,ZOiS!$B$4:$B$994,E522)-SUMIFS(ZOiS!$G$4:$G$994,ZOiS!$B$4:$B$994,E522),SUMIFS(ZOiS!$H$4:$H$994,ZOiS!$B$4:$B$994,E522)))),"")</f>
        <v/>
      </c>
      <c r="L522" s="150" t="str">
        <f>IF(K522&lt;&gt;"",IF(K522="Wn",SUMIFS(ZOiS!$E$4:$E$994,ZOiS!$B$4:$B$994,I522),IF(K522="Wn-Ma",SUMIFS(ZOiS!$E$4:$E$994,ZOiS!$B$4:$B$994,I522)-SUMIFS(ZOiS!$F$4:$F$994,ZOiS!$B$4:$B$994,I522),IF(K522="Ma-Wn",SUMIFS(ZOiS!$F$4:$F$994,ZOiS!$B$4:$B$994,I522)-SUMIFS(ZOiS!$E$4:$E$994,ZOiS!$B$4:$B$994,I522),SUMIFS(ZOiS!$F$4:$F$994,ZOiS!$B$4:$B$994,I522)))),"")</f>
        <v/>
      </c>
    </row>
    <row r="523" spans="4:12" x14ac:dyDescent="0.2">
      <c r="D523" s="150" t="str">
        <f>IF(C523&lt;&gt;"",IF(C523="Wn",SUMIFS(ZOiS!$G$4:$G$994,ZOiS!$B$4:$B$994,A523),IF(C523="Wn-Ma",SUMIFS(ZOiS!$G$4:$G$994,ZOiS!$B$4:$B$994,A523)-SUMIFS(ZOiS!$H$4:$H$994,ZOiS!$B$4:$B$994,A523),IF(C523="Ma-Wn",SUMIFS(ZOiS!$H$4:$H$994,ZOiS!$B$4:$B$994,A523)-SUMIFS(ZOiS!$G$4:$G$994,ZOiS!$B$4:$B$994,A523),SUMIFS(ZOiS!$H$4:$H$994,ZOiS!$B$4:$B$994,A523)))),"")</f>
        <v/>
      </c>
      <c r="H523" s="150" t="str">
        <f>IF(G523&lt;&gt;"",IF(G523="Wn",SUMIFS(ZOiS!$G$4:$G$994,ZOiS!$B$4:$B$994,E523),IF(G523="Wn-Ma",SUMIFS(ZOiS!$G$4:$G$994,ZOiS!$B$4:$B$994,E523)-SUMIFS(ZOiS!$H$4:$H$994,ZOiS!$B$4:$B$994,E523),IF(G523="Ma-Wn",SUMIFS(ZOiS!$H$4:$H$994,ZOiS!$B$4:$B$994,E523)-SUMIFS(ZOiS!$G$4:$G$994,ZOiS!$B$4:$B$994,E523),SUMIFS(ZOiS!$H$4:$H$994,ZOiS!$B$4:$B$994,E523)))),"")</f>
        <v/>
      </c>
      <c r="L523" s="150" t="str">
        <f>IF(K523&lt;&gt;"",IF(K523="Wn",SUMIFS(ZOiS!$E$4:$E$994,ZOiS!$B$4:$B$994,I523),IF(K523="Wn-Ma",SUMIFS(ZOiS!$E$4:$E$994,ZOiS!$B$4:$B$994,I523)-SUMIFS(ZOiS!$F$4:$F$994,ZOiS!$B$4:$B$994,I523),IF(K523="Ma-Wn",SUMIFS(ZOiS!$F$4:$F$994,ZOiS!$B$4:$B$994,I523)-SUMIFS(ZOiS!$E$4:$E$994,ZOiS!$B$4:$B$994,I523),SUMIFS(ZOiS!$F$4:$F$994,ZOiS!$B$4:$B$994,I523)))),"")</f>
        <v/>
      </c>
    </row>
    <row r="524" spans="4:12" x14ac:dyDescent="0.2">
      <c r="D524" s="150" t="str">
        <f>IF(C524&lt;&gt;"",IF(C524="Wn",SUMIFS(ZOiS!$G$4:$G$994,ZOiS!$B$4:$B$994,A524),IF(C524="Wn-Ma",SUMIFS(ZOiS!$G$4:$G$994,ZOiS!$B$4:$B$994,A524)-SUMIFS(ZOiS!$H$4:$H$994,ZOiS!$B$4:$B$994,A524),IF(C524="Ma-Wn",SUMIFS(ZOiS!$H$4:$H$994,ZOiS!$B$4:$B$994,A524)-SUMIFS(ZOiS!$G$4:$G$994,ZOiS!$B$4:$B$994,A524),SUMIFS(ZOiS!$H$4:$H$994,ZOiS!$B$4:$B$994,A524)))),"")</f>
        <v/>
      </c>
      <c r="H524" s="150" t="str">
        <f>IF(G524&lt;&gt;"",IF(G524="Wn",SUMIFS(ZOiS!$G$4:$G$994,ZOiS!$B$4:$B$994,E524),IF(G524="Wn-Ma",SUMIFS(ZOiS!$G$4:$G$994,ZOiS!$B$4:$B$994,E524)-SUMIFS(ZOiS!$H$4:$H$994,ZOiS!$B$4:$B$994,E524),IF(G524="Ma-Wn",SUMIFS(ZOiS!$H$4:$H$994,ZOiS!$B$4:$B$994,E524)-SUMIFS(ZOiS!$G$4:$G$994,ZOiS!$B$4:$B$994,E524),SUMIFS(ZOiS!$H$4:$H$994,ZOiS!$B$4:$B$994,E524)))),"")</f>
        <v/>
      </c>
      <c r="L524" s="150" t="str">
        <f>IF(K524&lt;&gt;"",IF(K524="Wn",SUMIFS(ZOiS!$E$4:$E$994,ZOiS!$B$4:$B$994,I524),IF(K524="Wn-Ma",SUMIFS(ZOiS!$E$4:$E$994,ZOiS!$B$4:$B$994,I524)-SUMIFS(ZOiS!$F$4:$F$994,ZOiS!$B$4:$B$994,I524),IF(K524="Ma-Wn",SUMIFS(ZOiS!$F$4:$F$994,ZOiS!$B$4:$B$994,I524)-SUMIFS(ZOiS!$E$4:$E$994,ZOiS!$B$4:$B$994,I524),SUMIFS(ZOiS!$F$4:$F$994,ZOiS!$B$4:$B$994,I524)))),"")</f>
        <v/>
      </c>
    </row>
    <row r="525" spans="4:12" x14ac:dyDescent="0.2">
      <c r="D525" s="150" t="str">
        <f>IF(C525&lt;&gt;"",IF(C525="Wn",SUMIFS(ZOiS!$G$4:$G$994,ZOiS!$B$4:$B$994,A525),IF(C525="Wn-Ma",SUMIFS(ZOiS!$G$4:$G$994,ZOiS!$B$4:$B$994,A525)-SUMIFS(ZOiS!$H$4:$H$994,ZOiS!$B$4:$B$994,A525),IF(C525="Ma-Wn",SUMIFS(ZOiS!$H$4:$H$994,ZOiS!$B$4:$B$994,A525)-SUMIFS(ZOiS!$G$4:$G$994,ZOiS!$B$4:$B$994,A525),SUMIFS(ZOiS!$H$4:$H$994,ZOiS!$B$4:$B$994,A525)))),"")</f>
        <v/>
      </c>
      <c r="H525" s="150" t="str">
        <f>IF(G525&lt;&gt;"",IF(G525="Wn",SUMIFS(ZOiS!$G$4:$G$994,ZOiS!$B$4:$B$994,E525),IF(G525="Wn-Ma",SUMIFS(ZOiS!$G$4:$G$994,ZOiS!$B$4:$B$994,E525)-SUMIFS(ZOiS!$H$4:$H$994,ZOiS!$B$4:$B$994,E525),IF(G525="Ma-Wn",SUMIFS(ZOiS!$H$4:$H$994,ZOiS!$B$4:$B$994,E525)-SUMIFS(ZOiS!$G$4:$G$994,ZOiS!$B$4:$B$994,E525),SUMIFS(ZOiS!$H$4:$H$994,ZOiS!$B$4:$B$994,E525)))),"")</f>
        <v/>
      </c>
      <c r="L525" s="150" t="str">
        <f>IF(K525&lt;&gt;"",IF(K525="Wn",SUMIFS(ZOiS!$E$4:$E$994,ZOiS!$B$4:$B$994,I525),IF(K525="Wn-Ma",SUMIFS(ZOiS!$E$4:$E$994,ZOiS!$B$4:$B$994,I525)-SUMIFS(ZOiS!$F$4:$F$994,ZOiS!$B$4:$B$994,I525),IF(K525="Ma-Wn",SUMIFS(ZOiS!$F$4:$F$994,ZOiS!$B$4:$B$994,I525)-SUMIFS(ZOiS!$E$4:$E$994,ZOiS!$B$4:$B$994,I525),SUMIFS(ZOiS!$F$4:$F$994,ZOiS!$B$4:$B$994,I525)))),"")</f>
        <v/>
      </c>
    </row>
    <row r="526" spans="4:12" x14ac:dyDescent="0.2">
      <c r="D526" s="150" t="str">
        <f>IF(C526&lt;&gt;"",IF(C526="Wn",SUMIFS(ZOiS!$G$4:$G$994,ZOiS!$B$4:$B$994,A526),IF(C526="Wn-Ma",SUMIFS(ZOiS!$G$4:$G$994,ZOiS!$B$4:$B$994,A526)-SUMIFS(ZOiS!$H$4:$H$994,ZOiS!$B$4:$B$994,A526),IF(C526="Ma-Wn",SUMIFS(ZOiS!$H$4:$H$994,ZOiS!$B$4:$B$994,A526)-SUMIFS(ZOiS!$G$4:$G$994,ZOiS!$B$4:$B$994,A526),SUMIFS(ZOiS!$H$4:$H$994,ZOiS!$B$4:$B$994,A526)))),"")</f>
        <v/>
      </c>
      <c r="H526" s="150" t="str">
        <f>IF(G526&lt;&gt;"",IF(G526="Wn",SUMIFS(ZOiS!$G$4:$G$994,ZOiS!$B$4:$B$994,E526),IF(G526="Wn-Ma",SUMIFS(ZOiS!$G$4:$G$994,ZOiS!$B$4:$B$994,E526)-SUMIFS(ZOiS!$H$4:$H$994,ZOiS!$B$4:$B$994,E526),IF(G526="Ma-Wn",SUMIFS(ZOiS!$H$4:$H$994,ZOiS!$B$4:$B$994,E526)-SUMIFS(ZOiS!$G$4:$G$994,ZOiS!$B$4:$B$994,E526),SUMIFS(ZOiS!$H$4:$H$994,ZOiS!$B$4:$B$994,E526)))),"")</f>
        <v/>
      </c>
      <c r="L526" s="150" t="str">
        <f>IF(K526&lt;&gt;"",IF(K526="Wn",SUMIFS(ZOiS!$E$4:$E$994,ZOiS!$B$4:$B$994,I526),IF(K526="Wn-Ma",SUMIFS(ZOiS!$E$4:$E$994,ZOiS!$B$4:$B$994,I526)-SUMIFS(ZOiS!$F$4:$F$994,ZOiS!$B$4:$B$994,I526),IF(K526="Ma-Wn",SUMIFS(ZOiS!$F$4:$F$994,ZOiS!$B$4:$B$994,I526)-SUMIFS(ZOiS!$E$4:$E$994,ZOiS!$B$4:$B$994,I526),SUMIFS(ZOiS!$F$4:$F$994,ZOiS!$B$4:$B$994,I526)))),"")</f>
        <v/>
      </c>
    </row>
    <row r="527" spans="4:12" x14ac:dyDescent="0.2">
      <c r="D527" s="150" t="str">
        <f>IF(C527&lt;&gt;"",IF(C527="Wn",SUMIFS(ZOiS!$G$4:$G$994,ZOiS!$B$4:$B$994,A527),IF(C527="Wn-Ma",SUMIFS(ZOiS!$G$4:$G$994,ZOiS!$B$4:$B$994,A527)-SUMIFS(ZOiS!$H$4:$H$994,ZOiS!$B$4:$B$994,A527),IF(C527="Ma-Wn",SUMIFS(ZOiS!$H$4:$H$994,ZOiS!$B$4:$B$994,A527)-SUMIFS(ZOiS!$G$4:$G$994,ZOiS!$B$4:$B$994,A527),SUMIFS(ZOiS!$H$4:$H$994,ZOiS!$B$4:$B$994,A527)))),"")</f>
        <v/>
      </c>
      <c r="H527" s="150" t="str">
        <f>IF(G527&lt;&gt;"",IF(G527="Wn",SUMIFS(ZOiS!$G$4:$G$994,ZOiS!$B$4:$B$994,E527),IF(G527="Wn-Ma",SUMIFS(ZOiS!$G$4:$G$994,ZOiS!$B$4:$B$994,E527)-SUMIFS(ZOiS!$H$4:$H$994,ZOiS!$B$4:$B$994,E527),IF(G527="Ma-Wn",SUMIFS(ZOiS!$H$4:$H$994,ZOiS!$B$4:$B$994,E527)-SUMIFS(ZOiS!$G$4:$G$994,ZOiS!$B$4:$B$994,E527),SUMIFS(ZOiS!$H$4:$H$994,ZOiS!$B$4:$B$994,E527)))),"")</f>
        <v/>
      </c>
      <c r="L527" s="150" t="str">
        <f>IF(K527&lt;&gt;"",IF(K527="Wn",SUMIFS(ZOiS!$E$4:$E$994,ZOiS!$B$4:$B$994,I527),IF(K527="Wn-Ma",SUMIFS(ZOiS!$E$4:$E$994,ZOiS!$B$4:$B$994,I527)-SUMIFS(ZOiS!$F$4:$F$994,ZOiS!$B$4:$B$994,I527),IF(K527="Ma-Wn",SUMIFS(ZOiS!$F$4:$F$994,ZOiS!$B$4:$B$994,I527)-SUMIFS(ZOiS!$E$4:$E$994,ZOiS!$B$4:$B$994,I527),SUMIFS(ZOiS!$F$4:$F$994,ZOiS!$B$4:$B$994,I527)))),"")</f>
        <v/>
      </c>
    </row>
    <row r="528" spans="4:12" x14ac:dyDescent="0.2">
      <c r="D528" s="150" t="str">
        <f>IF(C528&lt;&gt;"",IF(C528="Wn",SUMIFS(ZOiS!$G$4:$G$994,ZOiS!$B$4:$B$994,A528),IF(C528="Wn-Ma",SUMIFS(ZOiS!$G$4:$G$994,ZOiS!$B$4:$B$994,A528)-SUMIFS(ZOiS!$H$4:$H$994,ZOiS!$B$4:$B$994,A528),IF(C528="Ma-Wn",SUMIFS(ZOiS!$H$4:$H$994,ZOiS!$B$4:$B$994,A528)-SUMIFS(ZOiS!$G$4:$G$994,ZOiS!$B$4:$B$994,A528),SUMIFS(ZOiS!$H$4:$H$994,ZOiS!$B$4:$B$994,A528)))),"")</f>
        <v/>
      </c>
      <c r="H528" s="150" t="str">
        <f>IF(G528&lt;&gt;"",IF(G528="Wn",SUMIFS(ZOiS!$G$4:$G$994,ZOiS!$B$4:$B$994,E528),IF(G528="Wn-Ma",SUMIFS(ZOiS!$G$4:$G$994,ZOiS!$B$4:$B$994,E528)-SUMIFS(ZOiS!$H$4:$H$994,ZOiS!$B$4:$B$994,E528),IF(G528="Ma-Wn",SUMIFS(ZOiS!$H$4:$H$994,ZOiS!$B$4:$B$994,E528)-SUMIFS(ZOiS!$G$4:$G$994,ZOiS!$B$4:$B$994,E528),SUMIFS(ZOiS!$H$4:$H$994,ZOiS!$B$4:$B$994,E528)))),"")</f>
        <v/>
      </c>
      <c r="L528" s="150" t="str">
        <f>IF(K528&lt;&gt;"",IF(K528="Wn",SUMIFS(ZOiS!$E$4:$E$994,ZOiS!$B$4:$B$994,I528),IF(K528="Wn-Ma",SUMIFS(ZOiS!$E$4:$E$994,ZOiS!$B$4:$B$994,I528)-SUMIFS(ZOiS!$F$4:$F$994,ZOiS!$B$4:$B$994,I528),IF(K528="Ma-Wn",SUMIFS(ZOiS!$F$4:$F$994,ZOiS!$B$4:$B$994,I528)-SUMIFS(ZOiS!$E$4:$E$994,ZOiS!$B$4:$B$994,I528),SUMIFS(ZOiS!$F$4:$F$994,ZOiS!$B$4:$B$994,I528)))),"")</f>
        <v/>
      </c>
    </row>
    <row r="529" spans="4:12" x14ac:dyDescent="0.2">
      <c r="D529" s="150" t="str">
        <f>IF(C529&lt;&gt;"",IF(C529="Wn",SUMIFS(ZOiS!$G$4:$G$994,ZOiS!$B$4:$B$994,A529),IF(C529="Wn-Ma",SUMIFS(ZOiS!$G$4:$G$994,ZOiS!$B$4:$B$994,A529)-SUMIFS(ZOiS!$H$4:$H$994,ZOiS!$B$4:$B$994,A529),IF(C529="Ma-Wn",SUMIFS(ZOiS!$H$4:$H$994,ZOiS!$B$4:$B$994,A529)-SUMIFS(ZOiS!$G$4:$G$994,ZOiS!$B$4:$B$994,A529),SUMIFS(ZOiS!$H$4:$H$994,ZOiS!$B$4:$B$994,A529)))),"")</f>
        <v/>
      </c>
      <c r="H529" s="150" t="str">
        <f>IF(G529&lt;&gt;"",IF(G529="Wn",SUMIFS(ZOiS!$G$4:$G$994,ZOiS!$B$4:$B$994,E529),IF(G529="Wn-Ma",SUMIFS(ZOiS!$G$4:$G$994,ZOiS!$B$4:$B$994,E529)-SUMIFS(ZOiS!$H$4:$H$994,ZOiS!$B$4:$B$994,E529),IF(G529="Ma-Wn",SUMIFS(ZOiS!$H$4:$H$994,ZOiS!$B$4:$B$994,E529)-SUMIFS(ZOiS!$G$4:$G$994,ZOiS!$B$4:$B$994,E529),SUMIFS(ZOiS!$H$4:$H$994,ZOiS!$B$4:$B$994,E529)))),"")</f>
        <v/>
      </c>
      <c r="L529" s="150" t="str">
        <f>IF(K529&lt;&gt;"",IF(K529="Wn",SUMIFS(ZOiS!$E$4:$E$994,ZOiS!$B$4:$B$994,I529),IF(K529="Wn-Ma",SUMIFS(ZOiS!$E$4:$E$994,ZOiS!$B$4:$B$994,I529)-SUMIFS(ZOiS!$F$4:$F$994,ZOiS!$B$4:$B$994,I529),IF(K529="Ma-Wn",SUMIFS(ZOiS!$F$4:$F$994,ZOiS!$B$4:$B$994,I529)-SUMIFS(ZOiS!$E$4:$E$994,ZOiS!$B$4:$B$994,I529),SUMIFS(ZOiS!$F$4:$F$994,ZOiS!$B$4:$B$994,I529)))),"")</f>
        <v/>
      </c>
    </row>
    <row r="530" spans="4:12" x14ac:dyDescent="0.2">
      <c r="D530" s="150" t="str">
        <f>IF(C530&lt;&gt;"",IF(C530="Wn",SUMIFS(ZOiS!$G$4:$G$994,ZOiS!$B$4:$B$994,A530),IF(C530="Wn-Ma",SUMIFS(ZOiS!$G$4:$G$994,ZOiS!$B$4:$B$994,A530)-SUMIFS(ZOiS!$H$4:$H$994,ZOiS!$B$4:$B$994,A530),IF(C530="Ma-Wn",SUMIFS(ZOiS!$H$4:$H$994,ZOiS!$B$4:$B$994,A530)-SUMIFS(ZOiS!$G$4:$G$994,ZOiS!$B$4:$B$994,A530),SUMIFS(ZOiS!$H$4:$H$994,ZOiS!$B$4:$B$994,A530)))),"")</f>
        <v/>
      </c>
      <c r="H530" s="150" t="str">
        <f>IF(G530&lt;&gt;"",IF(G530="Wn",SUMIFS(ZOiS!$G$4:$G$994,ZOiS!$B$4:$B$994,E530),IF(G530="Wn-Ma",SUMIFS(ZOiS!$G$4:$G$994,ZOiS!$B$4:$B$994,E530)-SUMIFS(ZOiS!$H$4:$H$994,ZOiS!$B$4:$B$994,E530),IF(G530="Ma-Wn",SUMIFS(ZOiS!$H$4:$H$994,ZOiS!$B$4:$B$994,E530)-SUMIFS(ZOiS!$G$4:$G$994,ZOiS!$B$4:$B$994,E530),SUMIFS(ZOiS!$H$4:$H$994,ZOiS!$B$4:$B$994,E530)))),"")</f>
        <v/>
      </c>
      <c r="L530" s="150" t="str">
        <f>IF(K530&lt;&gt;"",IF(K530="Wn",SUMIFS(ZOiS!$E$4:$E$994,ZOiS!$B$4:$B$994,I530),IF(K530="Wn-Ma",SUMIFS(ZOiS!$E$4:$E$994,ZOiS!$B$4:$B$994,I530)-SUMIFS(ZOiS!$F$4:$F$994,ZOiS!$B$4:$B$994,I530),IF(K530="Ma-Wn",SUMIFS(ZOiS!$F$4:$F$994,ZOiS!$B$4:$B$994,I530)-SUMIFS(ZOiS!$E$4:$E$994,ZOiS!$B$4:$B$994,I530),SUMIFS(ZOiS!$F$4:$F$994,ZOiS!$B$4:$B$994,I530)))),"")</f>
        <v/>
      </c>
    </row>
    <row r="531" spans="4:12" x14ac:dyDescent="0.2">
      <c r="D531" s="150" t="str">
        <f>IF(C531&lt;&gt;"",IF(C531="Wn",SUMIFS(ZOiS!$G$4:$G$994,ZOiS!$B$4:$B$994,A531),IF(C531="Wn-Ma",SUMIFS(ZOiS!$G$4:$G$994,ZOiS!$B$4:$B$994,A531)-SUMIFS(ZOiS!$H$4:$H$994,ZOiS!$B$4:$B$994,A531),IF(C531="Ma-Wn",SUMIFS(ZOiS!$H$4:$H$994,ZOiS!$B$4:$B$994,A531)-SUMIFS(ZOiS!$G$4:$G$994,ZOiS!$B$4:$B$994,A531),SUMIFS(ZOiS!$H$4:$H$994,ZOiS!$B$4:$B$994,A531)))),"")</f>
        <v/>
      </c>
      <c r="H531" s="150" t="str">
        <f>IF(G531&lt;&gt;"",IF(G531="Wn",SUMIFS(ZOiS!$G$4:$G$994,ZOiS!$B$4:$B$994,E531),IF(G531="Wn-Ma",SUMIFS(ZOiS!$G$4:$G$994,ZOiS!$B$4:$B$994,E531)-SUMIFS(ZOiS!$H$4:$H$994,ZOiS!$B$4:$B$994,E531),IF(G531="Ma-Wn",SUMIFS(ZOiS!$H$4:$H$994,ZOiS!$B$4:$B$994,E531)-SUMIFS(ZOiS!$G$4:$G$994,ZOiS!$B$4:$B$994,E531),SUMIFS(ZOiS!$H$4:$H$994,ZOiS!$B$4:$B$994,E531)))),"")</f>
        <v/>
      </c>
      <c r="L531" s="150" t="str">
        <f>IF(K531&lt;&gt;"",IF(K531="Wn",SUMIFS(ZOiS!$E$4:$E$994,ZOiS!$B$4:$B$994,I531),IF(K531="Wn-Ma",SUMIFS(ZOiS!$E$4:$E$994,ZOiS!$B$4:$B$994,I531)-SUMIFS(ZOiS!$F$4:$F$994,ZOiS!$B$4:$B$994,I531),IF(K531="Ma-Wn",SUMIFS(ZOiS!$F$4:$F$994,ZOiS!$B$4:$B$994,I531)-SUMIFS(ZOiS!$E$4:$E$994,ZOiS!$B$4:$B$994,I531),SUMIFS(ZOiS!$F$4:$F$994,ZOiS!$B$4:$B$994,I531)))),"")</f>
        <v/>
      </c>
    </row>
    <row r="532" spans="4:12" x14ac:dyDescent="0.2">
      <c r="D532" s="150" t="str">
        <f>IF(C532&lt;&gt;"",IF(C532="Wn",SUMIFS(ZOiS!$G$4:$G$994,ZOiS!$B$4:$B$994,A532),IF(C532="Wn-Ma",SUMIFS(ZOiS!$G$4:$G$994,ZOiS!$B$4:$B$994,A532)-SUMIFS(ZOiS!$H$4:$H$994,ZOiS!$B$4:$B$994,A532),IF(C532="Ma-Wn",SUMIFS(ZOiS!$H$4:$H$994,ZOiS!$B$4:$B$994,A532)-SUMIFS(ZOiS!$G$4:$G$994,ZOiS!$B$4:$B$994,A532),SUMIFS(ZOiS!$H$4:$H$994,ZOiS!$B$4:$B$994,A532)))),"")</f>
        <v/>
      </c>
      <c r="H532" s="150" t="str">
        <f>IF(G532&lt;&gt;"",IF(G532="Wn",SUMIFS(ZOiS!$G$4:$G$994,ZOiS!$B$4:$B$994,E532),IF(G532="Wn-Ma",SUMIFS(ZOiS!$G$4:$G$994,ZOiS!$B$4:$B$994,E532)-SUMIFS(ZOiS!$H$4:$H$994,ZOiS!$B$4:$B$994,E532),IF(G532="Ma-Wn",SUMIFS(ZOiS!$H$4:$H$994,ZOiS!$B$4:$B$994,E532)-SUMIFS(ZOiS!$G$4:$G$994,ZOiS!$B$4:$B$994,E532),SUMIFS(ZOiS!$H$4:$H$994,ZOiS!$B$4:$B$994,E532)))),"")</f>
        <v/>
      </c>
      <c r="L532" s="150" t="str">
        <f>IF(K532&lt;&gt;"",IF(K532="Wn",SUMIFS(ZOiS!$E$4:$E$994,ZOiS!$B$4:$B$994,I532),IF(K532="Wn-Ma",SUMIFS(ZOiS!$E$4:$E$994,ZOiS!$B$4:$B$994,I532)-SUMIFS(ZOiS!$F$4:$F$994,ZOiS!$B$4:$B$994,I532),IF(K532="Ma-Wn",SUMIFS(ZOiS!$F$4:$F$994,ZOiS!$B$4:$B$994,I532)-SUMIFS(ZOiS!$E$4:$E$994,ZOiS!$B$4:$B$994,I532),SUMIFS(ZOiS!$F$4:$F$994,ZOiS!$B$4:$B$994,I532)))),"")</f>
        <v/>
      </c>
    </row>
    <row r="533" spans="4:12" x14ac:dyDescent="0.2">
      <c r="D533" s="150" t="str">
        <f>IF(C533&lt;&gt;"",IF(C533="Wn",SUMIFS(ZOiS!$G$4:$G$994,ZOiS!$B$4:$B$994,A533),IF(C533="Wn-Ma",SUMIFS(ZOiS!$G$4:$G$994,ZOiS!$B$4:$B$994,A533)-SUMIFS(ZOiS!$H$4:$H$994,ZOiS!$B$4:$B$994,A533),IF(C533="Ma-Wn",SUMIFS(ZOiS!$H$4:$H$994,ZOiS!$B$4:$B$994,A533)-SUMIFS(ZOiS!$G$4:$G$994,ZOiS!$B$4:$B$994,A533),SUMIFS(ZOiS!$H$4:$H$994,ZOiS!$B$4:$B$994,A533)))),"")</f>
        <v/>
      </c>
      <c r="H533" s="150" t="str">
        <f>IF(G533&lt;&gt;"",IF(G533="Wn",SUMIFS(ZOiS!$G$4:$G$994,ZOiS!$B$4:$B$994,E533),IF(G533="Wn-Ma",SUMIFS(ZOiS!$G$4:$G$994,ZOiS!$B$4:$B$994,E533)-SUMIFS(ZOiS!$H$4:$H$994,ZOiS!$B$4:$B$994,E533),IF(G533="Ma-Wn",SUMIFS(ZOiS!$H$4:$H$994,ZOiS!$B$4:$B$994,E533)-SUMIFS(ZOiS!$G$4:$G$994,ZOiS!$B$4:$B$994,E533),SUMIFS(ZOiS!$H$4:$H$994,ZOiS!$B$4:$B$994,E533)))),"")</f>
        <v/>
      </c>
      <c r="L533" s="150" t="str">
        <f>IF(K533&lt;&gt;"",IF(K533="Wn",SUMIFS(ZOiS!$E$4:$E$994,ZOiS!$B$4:$B$994,I533),IF(K533="Wn-Ma",SUMIFS(ZOiS!$E$4:$E$994,ZOiS!$B$4:$B$994,I533)-SUMIFS(ZOiS!$F$4:$F$994,ZOiS!$B$4:$B$994,I533),IF(K533="Ma-Wn",SUMIFS(ZOiS!$F$4:$F$994,ZOiS!$B$4:$B$994,I533)-SUMIFS(ZOiS!$E$4:$E$994,ZOiS!$B$4:$B$994,I533),SUMIFS(ZOiS!$F$4:$F$994,ZOiS!$B$4:$B$994,I533)))),"")</f>
        <v/>
      </c>
    </row>
    <row r="534" spans="4:12" x14ac:dyDescent="0.2">
      <c r="D534" s="150" t="str">
        <f>IF(C534&lt;&gt;"",IF(C534="Wn",SUMIFS(ZOiS!$G$4:$G$994,ZOiS!$B$4:$B$994,A534),IF(C534="Wn-Ma",SUMIFS(ZOiS!$G$4:$G$994,ZOiS!$B$4:$B$994,A534)-SUMIFS(ZOiS!$H$4:$H$994,ZOiS!$B$4:$B$994,A534),IF(C534="Ma-Wn",SUMIFS(ZOiS!$H$4:$H$994,ZOiS!$B$4:$B$994,A534)-SUMIFS(ZOiS!$G$4:$G$994,ZOiS!$B$4:$B$994,A534),SUMIFS(ZOiS!$H$4:$H$994,ZOiS!$B$4:$B$994,A534)))),"")</f>
        <v/>
      </c>
      <c r="H534" s="150" t="str">
        <f>IF(G534&lt;&gt;"",IF(G534="Wn",SUMIFS(ZOiS!$G$4:$G$994,ZOiS!$B$4:$B$994,E534),IF(G534="Wn-Ma",SUMIFS(ZOiS!$G$4:$G$994,ZOiS!$B$4:$B$994,E534)-SUMIFS(ZOiS!$H$4:$H$994,ZOiS!$B$4:$B$994,E534),IF(G534="Ma-Wn",SUMIFS(ZOiS!$H$4:$H$994,ZOiS!$B$4:$B$994,E534)-SUMIFS(ZOiS!$G$4:$G$994,ZOiS!$B$4:$B$994,E534),SUMIFS(ZOiS!$H$4:$H$994,ZOiS!$B$4:$B$994,E534)))),"")</f>
        <v/>
      </c>
      <c r="L534" s="150" t="str">
        <f>IF(K534&lt;&gt;"",IF(K534="Wn",SUMIFS(ZOiS!$E$4:$E$994,ZOiS!$B$4:$B$994,I534),IF(K534="Wn-Ma",SUMIFS(ZOiS!$E$4:$E$994,ZOiS!$B$4:$B$994,I534)-SUMIFS(ZOiS!$F$4:$F$994,ZOiS!$B$4:$B$994,I534),IF(K534="Ma-Wn",SUMIFS(ZOiS!$F$4:$F$994,ZOiS!$B$4:$B$994,I534)-SUMIFS(ZOiS!$E$4:$E$994,ZOiS!$B$4:$B$994,I534),SUMIFS(ZOiS!$F$4:$F$994,ZOiS!$B$4:$B$994,I534)))),"")</f>
        <v/>
      </c>
    </row>
    <row r="535" spans="4:12" x14ac:dyDescent="0.2">
      <c r="D535" s="150" t="str">
        <f>IF(C535&lt;&gt;"",IF(C535="Wn",SUMIFS(ZOiS!$G$4:$G$994,ZOiS!$B$4:$B$994,A535),IF(C535="Wn-Ma",SUMIFS(ZOiS!$G$4:$G$994,ZOiS!$B$4:$B$994,A535)-SUMIFS(ZOiS!$H$4:$H$994,ZOiS!$B$4:$B$994,A535),IF(C535="Ma-Wn",SUMIFS(ZOiS!$H$4:$H$994,ZOiS!$B$4:$B$994,A535)-SUMIFS(ZOiS!$G$4:$G$994,ZOiS!$B$4:$B$994,A535),SUMIFS(ZOiS!$H$4:$H$994,ZOiS!$B$4:$B$994,A535)))),"")</f>
        <v/>
      </c>
      <c r="H535" s="150" t="str">
        <f>IF(G535&lt;&gt;"",IF(G535="Wn",SUMIFS(ZOiS!$G$4:$G$994,ZOiS!$B$4:$B$994,E535),IF(G535="Wn-Ma",SUMIFS(ZOiS!$G$4:$G$994,ZOiS!$B$4:$B$994,E535)-SUMIFS(ZOiS!$H$4:$H$994,ZOiS!$B$4:$B$994,E535),IF(G535="Ma-Wn",SUMIFS(ZOiS!$H$4:$H$994,ZOiS!$B$4:$B$994,E535)-SUMIFS(ZOiS!$G$4:$G$994,ZOiS!$B$4:$B$994,E535),SUMIFS(ZOiS!$H$4:$H$994,ZOiS!$B$4:$B$994,E535)))),"")</f>
        <v/>
      </c>
      <c r="L535" s="150" t="str">
        <f>IF(K535&lt;&gt;"",IF(K535="Wn",SUMIFS(ZOiS!$E$4:$E$994,ZOiS!$B$4:$B$994,I535),IF(K535="Wn-Ma",SUMIFS(ZOiS!$E$4:$E$994,ZOiS!$B$4:$B$994,I535)-SUMIFS(ZOiS!$F$4:$F$994,ZOiS!$B$4:$B$994,I535),IF(K535="Ma-Wn",SUMIFS(ZOiS!$F$4:$F$994,ZOiS!$B$4:$B$994,I535)-SUMIFS(ZOiS!$E$4:$E$994,ZOiS!$B$4:$B$994,I535),SUMIFS(ZOiS!$F$4:$F$994,ZOiS!$B$4:$B$994,I535)))),"")</f>
        <v/>
      </c>
    </row>
    <row r="536" spans="4:12" x14ac:dyDescent="0.2">
      <c r="D536" s="150" t="str">
        <f>IF(C536&lt;&gt;"",IF(C536="Wn",SUMIFS(ZOiS!$G$4:$G$994,ZOiS!$B$4:$B$994,A536),IF(C536="Wn-Ma",SUMIFS(ZOiS!$G$4:$G$994,ZOiS!$B$4:$B$994,A536)-SUMIFS(ZOiS!$H$4:$H$994,ZOiS!$B$4:$B$994,A536),IF(C536="Ma-Wn",SUMIFS(ZOiS!$H$4:$H$994,ZOiS!$B$4:$B$994,A536)-SUMIFS(ZOiS!$G$4:$G$994,ZOiS!$B$4:$B$994,A536),SUMIFS(ZOiS!$H$4:$H$994,ZOiS!$B$4:$B$994,A536)))),"")</f>
        <v/>
      </c>
      <c r="H536" s="150" t="str">
        <f>IF(G536&lt;&gt;"",IF(G536="Wn",SUMIFS(ZOiS!$G$4:$G$994,ZOiS!$B$4:$B$994,E536),IF(G536="Wn-Ma",SUMIFS(ZOiS!$G$4:$G$994,ZOiS!$B$4:$B$994,E536)-SUMIFS(ZOiS!$H$4:$H$994,ZOiS!$B$4:$B$994,E536),IF(G536="Ma-Wn",SUMIFS(ZOiS!$H$4:$H$994,ZOiS!$B$4:$B$994,E536)-SUMIFS(ZOiS!$G$4:$G$994,ZOiS!$B$4:$B$994,E536),SUMIFS(ZOiS!$H$4:$H$994,ZOiS!$B$4:$B$994,E536)))),"")</f>
        <v/>
      </c>
      <c r="L536" s="150" t="str">
        <f>IF(K536&lt;&gt;"",IF(K536="Wn",SUMIFS(ZOiS!$E$4:$E$994,ZOiS!$B$4:$B$994,I536),IF(K536="Wn-Ma",SUMIFS(ZOiS!$E$4:$E$994,ZOiS!$B$4:$B$994,I536)-SUMIFS(ZOiS!$F$4:$F$994,ZOiS!$B$4:$B$994,I536),IF(K536="Ma-Wn",SUMIFS(ZOiS!$F$4:$F$994,ZOiS!$B$4:$B$994,I536)-SUMIFS(ZOiS!$E$4:$E$994,ZOiS!$B$4:$B$994,I536),SUMIFS(ZOiS!$F$4:$F$994,ZOiS!$B$4:$B$994,I536)))),"")</f>
        <v/>
      </c>
    </row>
    <row r="537" spans="4:12" x14ac:dyDescent="0.2">
      <c r="D537" s="150" t="str">
        <f>IF(C537&lt;&gt;"",IF(C537="Wn",SUMIFS(ZOiS!$G$4:$G$994,ZOiS!$B$4:$B$994,A537),IF(C537="Wn-Ma",SUMIFS(ZOiS!$G$4:$G$994,ZOiS!$B$4:$B$994,A537)-SUMIFS(ZOiS!$H$4:$H$994,ZOiS!$B$4:$B$994,A537),IF(C537="Ma-Wn",SUMIFS(ZOiS!$H$4:$H$994,ZOiS!$B$4:$B$994,A537)-SUMIFS(ZOiS!$G$4:$G$994,ZOiS!$B$4:$B$994,A537),SUMIFS(ZOiS!$H$4:$H$994,ZOiS!$B$4:$B$994,A537)))),"")</f>
        <v/>
      </c>
      <c r="H537" s="150" t="str">
        <f>IF(G537&lt;&gt;"",IF(G537="Wn",SUMIFS(ZOiS!$G$4:$G$994,ZOiS!$B$4:$B$994,E537),IF(G537="Wn-Ma",SUMIFS(ZOiS!$G$4:$G$994,ZOiS!$B$4:$B$994,E537)-SUMIFS(ZOiS!$H$4:$H$994,ZOiS!$B$4:$B$994,E537),IF(G537="Ma-Wn",SUMIFS(ZOiS!$H$4:$H$994,ZOiS!$B$4:$B$994,E537)-SUMIFS(ZOiS!$G$4:$G$994,ZOiS!$B$4:$B$994,E537),SUMIFS(ZOiS!$H$4:$H$994,ZOiS!$B$4:$B$994,E537)))),"")</f>
        <v/>
      </c>
      <c r="L537" s="150" t="str">
        <f>IF(K537&lt;&gt;"",IF(K537="Wn",SUMIFS(ZOiS!$E$4:$E$994,ZOiS!$B$4:$B$994,I537),IF(K537="Wn-Ma",SUMIFS(ZOiS!$E$4:$E$994,ZOiS!$B$4:$B$994,I537)-SUMIFS(ZOiS!$F$4:$F$994,ZOiS!$B$4:$B$994,I537),IF(K537="Ma-Wn",SUMIFS(ZOiS!$F$4:$F$994,ZOiS!$B$4:$B$994,I537)-SUMIFS(ZOiS!$E$4:$E$994,ZOiS!$B$4:$B$994,I537),SUMIFS(ZOiS!$F$4:$F$994,ZOiS!$B$4:$B$994,I537)))),"")</f>
        <v/>
      </c>
    </row>
    <row r="538" spans="4:12" x14ac:dyDescent="0.2">
      <c r="D538" s="150" t="str">
        <f>IF(C538&lt;&gt;"",IF(C538="Wn",SUMIFS(ZOiS!$G$4:$G$994,ZOiS!$B$4:$B$994,A538),IF(C538="Wn-Ma",SUMIFS(ZOiS!$G$4:$G$994,ZOiS!$B$4:$B$994,A538)-SUMIFS(ZOiS!$H$4:$H$994,ZOiS!$B$4:$B$994,A538),IF(C538="Ma-Wn",SUMIFS(ZOiS!$H$4:$H$994,ZOiS!$B$4:$B$994,A538)-SUMIFS(ZOiS!$G$4:$G$994,ZOiS!$B$4:$B$994,A538),SUMIFS(ZOiS!$H$4:$H$994,ZOiS!$B$4:$B$994,A538)))),"")</f>
        <v/>
      </c>
      <c r="H538" s="150" t="str">
        <f>IF(G538&lt;&gt;"",IF(G538="Wn",SUMIFS(ZOiS!$G$4:$G$994,ZOiS!$B$4:$B$994,E538),IF(G538="Wn-Ma",SUMIFS(ZOiS!$G$4:$G$994,ZOiS!$B$4:$B$994,E538)-SUMIFS(ZOiS!$H$4:$H$994,ZOiS!$B$4:$B$994,E538),IF(G538="Ma-Wn",SUMIFS(ZOiS!$H$4:$H$994,ZOiS!$B$4:$B$994,E538)-SUMIFS(ZOiS!$G$4:$G$994,ZOiS!$B$4:$B$994,E538),SUMIFS(ZOiS!$H$4:$H$994,ZOiS!$B$4:$B$994,E538)))),"")</f>
        <v/>
      </c>
      <c r="L538" s="150" t="str">
        <f>IF(K538&lt;&gt;"",IF(K538="Wn",SUMIFS(ZOiS!$E$4:$E$994,ZOiS!$B$4:$B$994,I538),IF(K538="Wn-Ma",SUMIFS(ZOiS!$E$4:$E$994,ZOiS!$B$4:$B$994,I538)-SUMIFS(ZOiS!$F$4:$F$994,ZOiS!$B$4:$B$994,I538),IF(K538="Ma-Wn",SUMIFS(ZOiS!$F$4:$F$994,ZOiS!$B$4:$B$994,I538)-SUMIFS(ZOiS!$E$4:$E$994,ZOiS!$B$4:$B$994,I538),SUMIFS(ZOiS!$F$4:$F$994,ZOiS!$B$4:$B$994,I538)))),"")</f>
        <v/>
      </c>
    </row>
    <row r="539" spans="4:12" x14ac:dyDescent="0.2">
      <c r="D539" s="150" t="str">
        <f>IF(C539&lt;&gt;"",IF(C539="Wn",SUMIFS(ZOiS!$G$4:$G$994,ZOiS!$B$4:$B$994,A539),IF(C539="Wn-Ma",SUMIFS(ZOiS!$G$4:$G$994,ZOiS!$B$4:$B$994,A539)-SUMIFS(ZOiS!$H$4:$H$994,ZOiS!$B$4:$B$994,A539),IF(C539="Ma-Wn",SUMIFS(ZOiS!$H$4:$H$994,ZOiS!$B$4:$B$994,A539)-SUMIFS(ZOiS!$G$4:$G$994,ZOiS!$B$4:$B$994,A539),SUMIFS(ZOiS!$H$4:$H$994,ZOiS!$B$4:$B$994,A539)))),"")</f>
        <v/>
      </c>
      <c r="H539" s="150" t="str">
        <f>IF(G539&lt;&gt;"",IF(G539="Wn",SUMIFS(ZOiS!$G$4:$G$994,ZOiS!$B$4:$B$994,E539),IF(G539="Wn-Ma",SUMIFS(ZOiS!$G$4:$G$994,ZOiS!$B$4:$B$994,E539)-SUMIFS(ZOiS!$H$4:$H$994,ZOiS!$B$4:$B$994,E539),IF(G539="Ma-Wn",SUMIFS(ZOiS!$H$4:$H$994,ZOiS!$B$4:$B$994,E539)-SUMIFS(ZOiS!$G$4:$G$994,ZOiS!$B$4:$B$994,E539),SUMIFS(ZOiS!$H$4:$H$994,ZOiS!$B$4:$B$994,E539)))),"")</f>
        <v/>
      </c>
      <c r="L539" s="150" t="str">
        <f>IF(K539&lt;&gt;"",IF(K539="Wn",SUMIFS(ZOiS!$E$4:$E$994,ZOiS!$B$4:$B$994,I539),IF(K539="Wn-Ma",SUMIFS(ZOiS!$E$4:$E$994,ZOiS!$B$4:$B$994,I539)-SUMIFS(ZOiS!$F$4:$F$994,ZOiS!$B$4:$B$994,I539),IF(K539="Ma-Wn",SUMIFS(ZOiS!$F$4:$F$994,ZOiS!$B$4:$B$994,I539)-SUMIFS(ZOiS!$E$4:$E$994,ZOiS!$B$4:$B$994,I539),SUMIFS(ZOiS!$F$4:$F$994,ZOiS!$B$4:$B$994,I539)))),"")</f>
        <v/>
      </c>
    </row>
    <row r="540" spans="4:12" x14ac:dyDescent="0.2">
      <c r="D540" s="150" t="str">
        <f>IF(C540&lt;&gt;"",IF(C540="Wn",SUMIFS(ZOiS!$G$4:$G$994,ZOiS!$B$4:$B$994,A540),IF(C540="Wn-Ma",SUMIFS(ZOiS!$G$4:$G$994,ZOiS!$B$4:$B$994,A540)-SUMIFS(ZOiS!$H$4:$H$994,ZOiS!$B$4:$B$994,A540),IF(C540="Ma-Wn",SUMIFS(ZOiS!$H$4:$H$994,ZOiS!$B$4:$B$994,A540)-SUMIFS(ZOiS!$G$4:$G$994,ZOiS!$B$4:$B$994,A540),SUMIFS(ZOiS!$H$4:$H$994,ZOiS!$B$4:$B$994,A540)))),"")</f>
        <v/>
      </c>
      <c r="H540" s="150" t="str">
        <f>IF(G540&lt;&gt;"",IF(G540="Wn",SUMIFS(ZOiS!$G$4:$G$994,ZOiS!$B$4:$B$994,E540),IF(G540="Wn-Ma",SUMIFS(ZOiS!$G$4:$G$994,ZOiS!$B$4:$B$994,E540)-SUMIFS(ZOiS!$H$4:$H$994,ZOiS!$B$4:$B$994,E540),IF(G540="Ma-Wn",SUMIFS(ZOiS!$H$4:$H$994,ZOiS!$B$4:$B$994,E540)-SUMIFS(ZOiS!$G$4:$G$994,ZOiS!$B$4:$B$994,E540),SUMIFS(ZOiS!$H$4:$H$994,ZOiS!$B$4:$B$994,E540)))),"")</f>
        <v/>
      </c>
      <c r="L540" s="150" t="str">
        <f>IF(K540&lt;&gt;"",IF(K540="Wn",SUMIFS(ZOiS!$E$4:$E$994,ZOiS!$B$4:$B$994,I540),IF(K540="Wn-Ma",SUMIFS(ZOiS!$E$4:$E$994,ZOiS!$B$4:$B$994,I540)-SUMIFS(ZOiS!$F$4:$F$994,ZOiS!$B$4:$B$994,I540),IF(K540="Ma-Wn",SUMIFS(ZOiS!$F$4:$F$994,ZOiS!$B$4:$B$994,I540)-SUMIFS(ZOiS!$E$4:$E$994,ZOiS!$B$4:$B$994,I540),SUMIFS(ZOiS!$F$4:$F$994,ZOiS!$B$4:$B$994,I540)))),"")</f>
        <v/>
      </c>
    </row>
    <row r="541" spans="4:12" x14ac:dyDescent="0.2">
      <c r="D541" s="150" t="str">
        <f>IF(C541&lt;&gt;"",IF(C541="Wn",SUMIFS(ZOiS!$G$4:$G$994,ZOiS!$B$4:$B$994,A541),IF(C541="Wn-Ma",SUMIFS(ZOiS!$G$4:$G$994,ZOiS!$B$4:$B$994,A541)-SUMIFS(ZOiS!$H$4:$H$994,ZOiS!$B$4:$B$994,A541),IF(C541="Ma-Wn",SUMIFS(ZOiS!$H$4:$H$994,ZOiS!$B$4:$B$994,A541)-SUMIFS(ZOiS!$G$4:$G$994,ZOiS!$B$4:$B$994,A541),SUMIFS(ZOiS!$H$4:$H$994,ZOiS!$B$4:$B$994,A541)))),"")</f>
        <v/>
      </c>
      <c r="H541" s="150" t="str">
        <f>IF(G541&lt;&gt;"",IF(G541="Wn",SUMIFS(ZOiS!$G$4:$G$994,ZOiS!$B$4:$B$994,E541),IF(G541="Wn-Ma",SUMIFS(ZOiS!$G$4:$G$994,ZOiS!$B$4:$B$994,E541)-SUMIFS(ZOiS!$H$4:$H$994,ZOiS!$B$4:$B$994,E541),IF(G541="Ma-Wn",SUMIFS(ZOiS!$H$4:$H$994,ZOiS!$B$4:$B$994,E541)-SUMIFS(ZOiS!$G$4:$G$994,ZOiS!$B$4:$B$994,E541),SUMIFS(ZOiS!$H$4:$H$994,ZOiS!$B$4:$B$994,E541)))),"")</f>
        <v/>
      </c>
      <c r="L541" s="150" t="str">
        <f>IF(K541&lt;&gt;"",IF(K541="Wn",SUMIFS(ZOiS!$E$4:$E$994,ZOiS!$B$4:$B$994,I541),IF(K541="Wn-Ma",SUMIFS(ZOiS!$E$4:$E$994,ZOiS!$B$4:$B$994,I541)-SUMIFS(ZOiS!$F$4:$F$994,ZOiS!$B$4:$B$994,I541),IF(K541="Ma-Wn",SUMIFS(ZOiS!$F$4:$F$994,ZOiS!$B$4:$B$994,I541)-SUMIFS(ZOiS!$E$4:$E$994,ZOiS!$B$4:$B$994,I541),SUMIFS(ZOiS!$F$4:$F$994,ZOiS!$B$4:$B$994,I541)))),"")</f>
        <v/>
      </c>
    </row>
    <row r="542" spans="4:12" x14ac:dyDescent="0.2">
      <c r="D542" s="150" t="str">
        <f>IF(C542&lt;&gt;"",IF(C542="Wn",SUMIFS(ZOiS!$G$4:$G$994,ZOiS!$B$4:$B$994,A542),IF(C542="Wn-Ma",SUMIFS(ZOiS!$G$4:$G$994,ZOiS!$B$4:$B$994,A542)-SUMIFS(ZOiS!$H$4:$H$994,ZOiS!$B$4:$B$994,A542),IF(C542="Ma-Wn",SUMIFS(ZOiS!$H$4:$H$994,ZOiS!$B$4:$B$994,A542)-SUMIFS(ZOiS!$G$4:$G$994,ZOiS!$B$4:$B$994,A542),SUMIFS(ZOiS!$H$4:$H$994,ZOiS!$B$4:$B$994,A542)))),"")</f>
        <v/>
      </c>
      <c r="H542" s="150" t="str">
        <f>IF(G542&lt;&gt;"",IF(G542="Wn",SUMIFS(ZOiS!$G$4:$G$994,ZOiS!$B$4:$B$994,E542),IF(G542="Wn-Ma",SUMIFS(ZOiS!$G$4:$G$994,ZOiS!$B$4:$B$994,E542)-SUMIFS(ZOiS!$H$4:$H$994,ZOiS!$B$4:$B$994,E542),IF(G542="Ma-Wn",SUMIFS(ZOiS!$H$4:$H$994,ZOiS!$B$4:$B$994,E542)-SUMIFS(ZOiS!$G$4:$G$994,ZOiS!$B$4:$B$994,E542),SUMIFS(ZOiS!$H$4:$H$994,ZOiS!$B$4:$B$994,E542)))),"")</f>
        <v/>
      </c>
      <c r="L542" s="150" t="str">
        <f>IF(K542&lt;&gt;"",IF(K542="Wn",SUMIFS(ZOiS!$E$4:$E$994,ZOiS!$B$4:$B$994,I542),IF(K542="Wn-Ma",SUMIFS(ZOiS!$E$4:$E$994,ZOiS!$B$4:$B$994,I542)-SUMIFS(ZOiS!$F$4:$F$994,ZOiS!$B$4:$B$994,I542),IF(K542="Ma-Wn",SUMIFS(ZOiS!$F$4:$F$994,ZOiS!$B$4:$B$994,I542)-SUMIFS(ZOiS!$E$4:$E$994,ZOiS!$B$4:$B$994,I542),SUMIFS(ZOiS!$F$4:$F$994,ZOiS!$B$4:$B$994,I542)))),"")</f>
        <v/>
      </c>
    </row>
    <row r="543" spans="4:12" x14ac:dyDescent="0.2">
      <c r="D543" s="150" t="str">
        <f>IF(C543&lt;&gt;"",IF(C543="Wn",SUMIFS(ZOiS!$G$4:$G$994,ZOiS!$B$4:$B$994,A543),IF(C543="Wn-Ma",SUMIFS(ZOiS!$G$4:$G$994,ZOiS!$B$4:$B$994,A543)-SUMIFS(ZOiS!$H$4:$H$994,ZOiS!$B$4:$B$994,A543),IF(C543="Ma-Wn",SUMIFS(ZOiS!$H$4:$H$994,ZOiS!$B$4:$B$994,A543)-SUMIFS(ZOiS!$G$4:$G$994,ZOiS!$B$4:$B$994,A543),SUMIFS(ZOiS!$H$4:$H$994,ZOiS!$B$4:$B$994,A543)))),"")</f>
        <v/>
      </c>
      <c r="H543" s="150" t="str">
        <f>IF(G543&lt;&gt;"",IF(G543="Wn",SUMIFS(ZOiS!$G$4:$G$994,ZOiS!$B$4:$B$994,E543),IF(G543="Wn-Ma",SUMIFS(ZOiS!$G$4:$G$994,ZOiS!$B$4:$B$994,E543)-SUMIFS(ZOiS!$H$4:$H$994,ZOiS!$B$4:$B$994,E543),IF(G543="Ma-Wn",SUMIFS(ZOiS!$H$4:$H$994,ZOiS!$B$4:$B$994,E543)-SUMIFS(ZOiS!$G$4:$G$994,ZOiS!$B$4:$B$994,E543),SUMIFS(ZOiS!$H$4:$H$994,ZOiS!$B$4:$B$994,E543)))),"")</f>
        <v/>
      </c>
      <c r="L543" s="150" t="str">
        <f>IF(K543&lt;&gt;"",IF(K543="Wn",SUMIFS(ZOiS!$E$4:$E$994,ZOiS!$B$4:$B$994,I543),IF(K543="Wn-Ma",SUMIFS(ZOiS!$E$4:$E$994,ZOiS!$B$4:$B$994,I543)-SUMIFS(ZOiS!$F$4:$F$994,ZOiS!$B$4:$B$994,I543),IF(K543="Ma-Wn",SUMIFS(ZOiS!$F$4:$F$994,ZOiS!$B$4:$B$994,I543)-SUMIFS(ZOiS!$E$4:$E$994,ZOiS!$B$4:$B$994,I543),SUMIFS(ZOiS!$F$4:$F$994,ZOiS!$B$4:$B$994,I543)))),"")</f>
        <v/>
      </c>
    </row>
    <row r="544" spans="4:12" x14ac:dyDescent="0.2">
      <c r="D544" s="150" t="str">
        <f>IF(C544&lt;&gt;"",IF(C544="Wn",SUMIFS(ZOiS!$G$4:$G$994,ZOiS!$B$4:$B$994,A544),IF(C544="Wn-Ma",SUMIFS(ZOiS!$G$4:$G$994,ZOiS!$B$4:$B$994,A544)-SUMIFS(ZOiS!$H$4:$H$994,ZOiS!$B$4:$B$994,A544),IF(C544="Ma-Wn",SUMIFS(ZOiS!$H$4:$H$994,ZOiS!$B$4:$B$994,A544)-SUMIFS(ZOiS!$G$4:$G$994,ZOiS!$B$4:$B$994,A544),SUMIFS(ZOiS!$H$4:$H$994,ZOiS!$B$4:$B$994,A544)))),"")</f>
        <v/>
      </c>
      <c r="H544" s="150" t="str">
        <f>IF(G544&lt;&gt;"",IF(G544="Wn",SUMIFS(ZOiS!$G$4:$G$994,ZOiS!$B$4:$B$994,E544),IF(G544="Wn-Ma",SUMIFS(ZOiS!$G$4:$G$994,ZOiS!$B$4:$B$994,E544)-SUMIFS(ZOiS!$H$4:$H$994,ZOiS!$B$4:$B$994,E544),IF(G544="Ma-Wn",SUMIFS(ZOiS!$H$4:$H$994,ZOiS!$B$4:$B$994,E544)-SUMIFS(ZOiS!$G$4:$G$994,ZOiS!$B$4:$B$994,E544),SUMIFS(ZOiS!$H$4:$H$994,ZOiS!$B$4:$B$994,E544)))),"")</f>
        <v/>
      </c>
      <c r="L544" s="150" t="str">
        <f>IF(K544&lt;&gt;"",IF(K544="Wn",SUMIFS(ZOiS!$E$4:$E$994,ZOiS!$B$4:$B$994,I544),IF(K544="Wn-Ma",SUMIFS(ZOiS!$E$4:$E$994,ZOiS!$B$4:$B$994,I544)-SUMIFS(ZOiS!$F$4:$F$994,ZOiS!$B$4:$B$994,I544),IF(K544="Ma-Wn",SUMIFS(ZOiS!$F$4:$F$994,ZOiS!$B$4:$B$994,I544)-SUMIFS(ZOiS!$E$4:$E$994,ZOiS!$B$4:$B$994,I544),SUMIFS(ZOiS!$F$4:$F$994,ZOiS!$B$4:$B$994,I544)))),"")</f>
        <v/>
      </c>
    </row>
    <row r="545" spans="4:12" x14ac:dyDescent="0.2">
      <c r="D545" s="150" t="str">
        <f>IF(C545&lt;&gt;"",IF(C545="Wn",SUMIFS(ZOiS!$G$4:$G$994,ZOiS!$B$4:$B$994,A545),IF(C545="Wn-Ma",SUMIFS(ZOiS!$G$4:$G$994,ZOiS!$B$4:$B$994,A545)-SUMIFS(ZOiS!$H$4:$H$994,ZOiS!$B$4:$B$994,A545),IF(C545="Ma-Wn",SUMIFS(ZOiS!$H$4:$H$994,ZOiS!$B$4:$B$994,A545)-SUMIFS(ZOiS!$G$4:$G$994,ZOiS!$B$4:$B$994,A545),SUMIFS(ZOiS!$H$4:$H$994,ZOiS!$B$4:$B$994,A545)))),"")</f>
        <v/>
      </c>
      <c r="H545" s="150" t="str">
        <f>IF(G545&lt;&gt;"",IF(G545="Wn",SUMIFS(ZOiS!$G$4:$G$994,ZOiS!$B$4:$B$994,E545),IF(G545="Wn-Ma",SUMIFS(ZOiS!$G$4:$G$994,ZOiS!$B$4:$B$994,E545)-SUMIFS(ZOiS!$H$4:$H$994,ZOiS!$B$4:$B$994,E545),IF(G545="Ma-Wn",SUMIFS(ZOiS!$H$4:$H$994,ZOiS!$B$4:$B$994,E545)-SUMIFS(ZOiS!$G$4:$G$994,ZOiS!$B$4:$B$994,E545),SUMIFS(ZOiS!$H$4:$H$994,ZOiS!$B$4:$B$994,E545)))),"")</f>
        <v/>
      </c>
      <c r="L545" s="150" t="str">
        <f>IF(K545&lt;&gt;"",IF(K545="Wn",SUMIFS(ZOiS!$E$4:$E$994,ZOiS!$B$4:$B$994,I545),IF(K545="Wn-Ma",SUMIFS(ZOiS!$E$4:$E$994,ZOiS!$B$4:$B$994,I545)-SUMIFS(ZOiS!$F$4:$F$994,ZOiS!$B$4:$B$994,I545),IF(K545="Ma-Wn",SUMIFS(ZOiS!$F$4:$F$994,ZOiS!$B$4:$B$994,I545)-SUMIFS(ZOiS!$E$4:$E$994,ZOiS!$B$4:$B$994,I545),SUMIFS(ZOiS!$F$4:$F$994,ZOiS!$B$4:$B$994,I545)))),"")</f>
        <v/>
      </c>
    </row>
    <row r="546" spans="4:12" x14ac:dyDescent="0.2">
      <c r="D546" s="150" t="str">
        <f>IF(C546&lt;&gt;"",IF(C546="Wn",SUMIFS(ZOiS!$G$4:$G$994,ZOiS!$B$4:$B$994,A546),IF(C546="Wn-Ma",SUMIFS(ZOiS!$G$4:$G$994,ZOiS!$B$4:$B$994,A546)-SUMIFS(ZOiS!$H$4:$H$994,ZOiS!$B$4:$B$994,A546),IF(C546="Ma-Wn",SUMIFS(ZOiS!$H$4:$H$994,ZOiS!$B$4:$B$994,A546)-SUMIFS(ZOiS!$G$4:$G$994,ZOiS!$B$4:$B$994,A546),SUMIFS(ZOiS!$H$4:$H$994,ZOiS!$B$4:$B$994,A546)))),"")</f>
        <v/>
      </c>
      <c r="H546" s="150" t="str">
        <f>IF(G546&lt;&gt;"",IF(G546="Wn",SUMIFS(ZOiS!$G$4:$G$994,ZOiS!$B$4:$B$994,E546),IF(G546="Wn-Ma",SUMIFS(ZOiS!$G$4:$G$994,ZOiS!$B$4:$B$994,E546)-SUMIFS(ZOiS!$H$4:$H$994,ZOiS!$B$4:$B$994,E546),IF(G546="Ma-Wn",SUMIFS(ZOiS!$H$4:$H$994,ZOiS!$B$4:$B$994,E546)-SUMIFS(ZOiS!$G$4:$G$994,ZOiS!$B$4:$B$994,E546),SUMIFS(ZOiS!$H$4:$H$994,ZOiS!$B$4:$B$994,E546)))),"")</f>
        <v/>
      </c>
      <c r="L546" s="150" t="str">
        <f>IF(K546&lt;&gt;"",IF(K546="Wn",SUMIFS(ZOiS!$E$4:$E$994,ZOiS!$B$4:$B$994,I546),IF(K546="Wn-Ma",SUMIFS(ZOiS!$E$4:$E$994,ZOiS!$B$4:$B$994,I546)-SUMIFS(ZOiS!$F$4:$F$994,ZOiS!$B$4:$B$994,I546),IF(K546="Ma-Wn",SUMIFS(ZOiS!$F$4:$F$994,ZOiS!$B$4:$B$994,I546)-SUMIFS(ZOiS!$E$4:$E$994,ZOiS!$B$4:$B$994,I546),SUMIFS(ZOiS!$F$4:$F$994,ZOiS!$B$4:$B$994,I546)))),"")</f>
        <v/>
      </c>
    </row>
    <row r="547" spans="4:12" x14ac:dyDescent="0.2">
      <c r="D547" s="150" t="str">
        <f>IF(C547&lt;&gt;"",IF(C547="Wn",SUMIFS(ZOiS!$G$4:$G$994,ZOiS!$B$4:$B$994,A547),IF(C547="Wn-Ma",SUMIFS(ZOiS!$G$4:$G$994,ZOiS!$B$4:$B$994,A547)-SUMIFS(ZOiS!$H$4:$H$994,ZOiS!$B$4:$B$994,A547),IF(C547="Ma-Wn",SUMIFS(ZOiS!$H$4:$H$994,ZOiS!$B$4:$B$994,A547)-SUMIFS(ZOiS!$G$4:$G$994,ZOiS!$B$4:$B$994,A547),SUMIFS(ZOiS!$H$4:$H$994,ZOiS!$B$4:$B$994,A547)))),"")</f>
        <v/>
      </c>
      <c r="H547" s="150" t="str">
        <f>IF(G547&lt;&gt;"",IF(G547="Wn",SUMIFS(ZOiS!$G$4:$G$994,ZOiS!$B$4:$B$994,E547),IF(G547="Wn-Ma",SUMIFS(ZOiS!$G$4:$G$994,ZOiS!$B$4:$B$994,E547)-SUMIFS(ZOiS!$H$4:$H$994,ZOiS!$B$4:$B$994,E547),IF(G547="Ma-Wn",SUMIFS(ZOiS!$H$4:$H$994,ZOiS!$B$4:$B$994,E547)-SUMIFS(ZOiS!$G$4:$G$994,ZOiS!$B$4:$B$994,E547),SUMIFS(ZOiS!$H$4:$H$994,ZOiS!$B$4:$B$994,E547)))),"")</f>
        <v/>
      </c>
      <c r="L547" s="150" t="str">
        <f>IF(K547&lt;&gt;"",IF(K547="Wn",SUMIFS(ZOiS!$E$4:$E$994,ZOiS!$B$4:$B$994,I547),IF(K547="Wn-Ma",SUMIFS(ZOiS!$E$4:$E$994,ZOiS!$B$4:$B$994,I547)-SUMIFS(ZOiS!$F$4:$F$994,ZOiS!$B$4:$B$994,I547),IF(K547="Ma-Wn",SUMIFS(ZOiS!$F$4:$F$994,ZOiS!$B$4:$B$994,I547)-SUMIFS(ZOiS!$E$4:$E$994,ZOiS!$B$4:$B$994,I547),SUMIFS(ZOiS!$F$4:$F$994,ZOiS!$B$4:$B$994,I547)))),"")</f>
        <v/>
      </c>
    </row>
    <row r="548" spans="4:12" x14ac:dyDescent="0.2">
      <c r="D548" s="150" t="str">
        <f>IF(C548&lt;&gt;"",IF(C548="Wn",SUMIFS(ZOiS!$G$4:$G$994,ZOiS!$B$4:$B$994,A548),IF(C548="Wn-Ma",SUMIFS(ZOiS!$G$4:$G$994,ZOiS!$B$4:$B$994,A548)-SUMIFS(ZOiS!$H$4:$H$994,ZOiS!$B$4:$B$994,A548),IF(C548="Ma-Wn",SUMIFS(ZOiS!$H$4:$H$994,ZOiS!$B$4:$B$994,A548)-SUMIFS(ZOiS!$G$4:$G$994,ZOiS!$B$4:$B$994,A548),SUMIFS(ZOiS!$H$4:$H$994,ZOiS!$B$4:$B$994,A548)))),"")</f>
        <v/>
      </c>
      <c r="H548" s="150" t="str">
        <f>IF(G548&lt;&gt;"",IF(G548="Wn",SUMIFS(ZOiS!$G$4:$G$994,ZOiS!$B$4:$B$994,E548),IF(G548="Wn-Ma",SUMIFS(ZOiS!$G$4:$G$994,ZOiS!$B$4:$B$994,E548)-SUMIFS(ZOiS!$H$4:$H$994,ZOiS!$B$4:$B$994,E548),IF(G548="Ma-Wn",SUMIFS(ZOiS!$H$4:$H$994,ZOiS!$B$4:$B$994,E548)-SUMIFS(ZOiS!$G$4:$G$994,ZOiS!$B$4:$B$994,E548),SUMIFS(ZOiS!$H$4:$H$994,ZOiS!$B$4:$B$994,E548)))),"")</f>
        <v/>
      </c>
      <c r="L548" s="150" t="str">
        <f>IF(K548&lt;&gt;"",IF(K548="Wn",SUMIFS(ZOiS!$E$4:$E$994,ZOiS!$B$4:$B$994,I548),IF(K548="Wn-Ma",SUMIFS(ZOiS!$E$4:$E$994,ZOiS!$B$4:$B$994,I548)-SUMIFS(ZOiS!$F$4:$F$994,ZOiS!$B$4:$B$994,I548),IF(K548="Ma-Wn",SUMIFS(ZOiS!$F$4:$F$994,ZOiS!$B$4:$B$994,I548)-SUMIFS(ZOiS!$E$4:$E$994,ZOiS!$B$4:$B$994,I548),SUMIFS(ZOiS!$F$4:$F$994,ZOiS!$B$4:$B$994,I548)))),"")</f>
        <v/>
      </c>
    </row>
    <row r="549" spans="4:12" x14ac:dyDescent="0.2">
      <c r="D549" s="150" t="str">
        <f>IF(C549&lt;&gt;"",IF(C549="Wn",SUMIFS(ZOiS!$G$4:$G$994,ZOiS!$B$4:$B$994,A549),IF(C549="Wn-Ma",SUMIFS(ZOiS!$G$4:$G$994,ZOiS!$B$4:$B$994,A549)-SUMIFS(ZOiS!$H$4:$H$994,ZOiS!$B$4:$B$994,A549),IF(C549="Ma-Wn",SUMIFS(ZOiS!$H$4:$H$994,ZOiS!$B$4:$B$994,A549)-SUMIFS(ZOiS!$G$4:$G$994,ZOiS!$B$4:$B$994,A549),SUMIFS(ZOiS!$H$4:$H$994,ZOiS!$B$4:$B$994,A549)))),"")</f>
        <v/>
      </c>
      <c r="H549" s="150" t="str">
        <f>IF(G549&lt;&gt;"",IF(G549="Wn",SUMIFS(ZOiS!$G$4:$G$994,ZOiS!$B$4:$B$994,E549),IF(G549="Wn-Ma",SUMIFS(ZOiS!$G$4:$G$994,ZOiS!$B$4:$B$994,E549)-SUMIFS(ZOiS!$H$4:$H$994,ZOiS!$B$4:$B$994,E549),IF(G549="Ma-Wn",SUMIFS(ZOiS!$H$4:$H$994,ZOiS!$B$4:$B$994,E549)-SUMIFS(ZOiS!$G$4:$G$994,ZOiS!$B$4:$B$994,E549),SUMIFS(ZOiS!$H$4:$H$994,ZOiS!$B$4:$B$994,E549)))),"")</f>
        <v/>
      </c>
      <c r="L549" s="150" t="str">
        <f>IF(K549&lt;&gt;"",IF(K549="Wn",SUMIFS(ZOiS!$E$4:$E$994,ZOiS!$B$4:$B$994,I549),IF(K549="Wn-Ma",SUMIFS(ZOiS!$E$4:$E$994,ZOiS!$B$4:$B$994,I549)-SUMIFS(ZOiS!$F$4:$F$994,ZOiS!$B$4:$B$994,I549),IF(K549="Ma-Wn",SUMIFS(ZOiS!$F$4:$F$994,ZOiS!$B$4:$B$994,I549)-SUMIFS(ZOiS!$E$4:$E$994,ZOiS!$B$4:$B$994,I549),SUMIFS(ZOiS!$F$4:$F$994,ZOiS!$B$4:$B$994,I549)))),"")</f>
        <v/>
      </c>
    </row>
    <row r="550" spans="4:12" x14ac:dyDescent="0.2">
      <c r="D550" s="150" t="str">
        <f>IF(C550&lt;&gt;"",IF(C550="Wn",SUMIFS(ZOiS!$G$4:$G$994,ZOiS!$B$4:$B$994,A550),IF(C550="Wn-Ma",SUMIFS(ZOiS!$G$4:$G$994,ZOiS!$B$4:$B$994,A550)-SUMIFS(ZOiS!$H$4:$H$994,ZOiS!$B$4:$B$994,A550),IF(C550="Ma-Wn",SUMIFS(ZOiS!$H$4:$H$994,ZOiS!$B$4:$B$994,A550)-SUMIFS(ZOiS!$G$4:$G$994,ZOiS!$B$4:$B$994,A550),SUMIFS(ZOiS!$H$4:$H$994,ZOiS!$B$4:$B$994,A550)))),"")</f>
        <v/>
      </c>
      <c r="H550" s="150" t="str">
        <f>IF(G550&lt;&gt;"",IF(G550="Wn",SUMIFS(ZOiS!$G$4:$G$994,ZOiS!$B$4:$B$994,E550),IF(G550="Wn-Ma",SUMIFS(ZOiS!$G$4:$G$994,ZOiS!$B$4:$B$994,E550)-SUMIFS(ZOiS!$H$4:$H$994,ZOiS!$B$4:$B$994,E550),IF(G550="Ma-Wn",SUMIFS(ZOiS!$H$4:$H$994,ZOiS!$B$4:$B$994,E550)-SUMIFS(ZOiS!$G$4:$G$994,ZOiS!$B$4:$B$994,E550),SUMIFS(ZOiS!$H$4:$H$994,ZOiS!$B$4:$B$994,E550)))),"")</f>
        <v/>
      </c>
      <c r="L550" s="150" t="str">
        <f>IF(K550&lt;&gt;"",IF(K550="Wn",SUMIFS(ZOiS!$E$4:$E$994,ZOiS!$B$4:$B$994,I550),IF(K550="Wn-Ma",SUMIFS(ZOiS!$E$4:$E$994,ZOiS!$B$4:$B$994,I550)-SUMIFS(ZOiS!$F$4:$F$994,ZOiS!$B$4:$B$994,I550),IF(K550="Ma-Wn",SUMIFS(ZOiS!$F$4:$F$994,ZOiS!$B$4:$B$994,I550)-SUMIFS(ZOiS!$E$4:$E$994,ZOiS!$B$4:$B$994,I550),SUMIFS(ZOiS!$F$4:$F$994,ZOiS!$B$4:$B$994,I550)))),"")</f>
        <v/>
      </c>
    </row>
    <row r="551" spans="4:12" x14ac:dyDescent="0.2">
      <c r="D551" s="150" t="str">
        <f>IF(C551&lt;&gt;"",IF(C551="Wn",SUMIFS(ZOiS!$G$4:$G$994,ZOiS!$B$4:$B$994,A551),IF(C551="Wn-Ma",SUMIFS(ZOiS!$G$4:$G$994,ZOiS!$B$4:$B$994,A551)-SUMIFS(ZOiS!$H$4:$H$994,ZOiS!$B$4:$B$994,A551),IF(C551="Ma-Wn",SUMIFS(ZOiS!$H$4:$H$994,ZOiS!$B$4:$B$994,A551)-SUMIFS(ZOiS!$G$4:$G$994,ZOiS!$B$4:$B$994,A551),SUMIFS(ZOiS!$H$4:$H$994,ZOiS!$B$4:$B$994,A551)))),"")</f>
        <v/>
      </c>
      <c r="H551" s="150" t="str">
        <f>IF(G551&lt;&gt;"",IF(G551="Wn",SUMIFS(ZOiS!$G$4:$G$994,ZOiS!$B$4:$B$994,E551),IF(G551="Wn-Ma",SUMIFS(ZOiS!$G$4:$G$994,ZOiS!$B$4:$B$994,E551)-SUMIFS(ZOiS!$H$4:$H$994,ZOiS!$B$4:$B$994,E551),IF(G551="Ma-Wn",SUMIFS(ZOiS!$H$4:$H$994,ZOiS!$B$4:$B$994,E551)-SUMIFS(ZOiS!$G$4:$G$994,ZOiS!$B$4:$B$994,E551),SUMIFS(ZOiS!$H$4:$H$994,ZOiS!$B$4:$B$994,E551)))),"")</f>
        <v/>
      </c>
      <c r="L551" s="150" t="str">
        <f>IF(K551&lt;&gt;"",IF(K551="Wn",SUMIFS(ZOiS!$E$4:$E$994,ZOiS!$B$4:$B$994,I551),IF(K551="Wn-Ma",SUMIFS(ZOiS!$E$4:$E$994,ZOiS!$B$4:$B$994,I551)-SUMIFS(ZOiS!$F$4:$F$994,ZOiS!$B$4:$B$994,I551),IF(K551="Ma-Wn",SUMIFS(ZOiS!$F$4:$F$994,ZOiS!$B$4:$B$994,I551)-SUMIFS(ZOiS!$E$4:$E$994,ZOiS!$B$4:$B$994,I551),SUMIFS(ZOiS!$F$4:$F$994,ZOiS!$B$4:$B$994,I551)))),"")</f>
        <v/>
      </c>
    </row>
    <row r="552" spans="4:12" x14ac:dyDescent="0.2">
      <c r="D552" s="150" t="str">
        <f>IF(C552&lt;&gt;"",IF(C552="Wn",SUMIFS(ZOiS!$G$4:$G$994,ZOiS!$B$4:$B$994,A552),IF(C552="Wn-Ma",SUMIFS(ZOiS!$G$4:$G$994,ZOiS!$B$4:$B$994,A552)-SUMIFS(ZOiS!$H$4:$H$994,ZOiS!$B$4:$B$994,A552),IF(C552="Ma-Wn",SUMIFS(ZOiS!$H$4:$H$994,ZOiS!$B$4:$B$994,A552)-SUMIFS(ZOiS!$G$4:$G$994,ZOiS!$B$4:$B$994,A552),SUMIFS(ZOiS!$H$4:$H$994,ZOiS!$B$4:$B$994,A552)))),"")</f>
        <v/>
      </c>
      <c r="H552" s="150" t="str">
        <f>IF(G552&lt;&gt;"",IF(G552="Wn",SUMIFS(ZOiS!$G$4:$G$994,ZOiS!$B$4:$B$994,E552),IF(G552="Wn-Ma",SUMIFS(ZOiS!$G$4:$G$994,ZOiS!$B$4:$B$994,E552)-SUMIFS(ZOiS!$H$4:$H$994,ZOiS!$B$4:$B$994,E552),IF(G552="Ma-Wn",SUMIFS(ZOiS!$H$4:$H$994,ZOiS!$B$4:$B$994,E552)-SUMIFS(ZOiS!$G$4:$G$994,ZOiS!$B$4:$B$994,E552),SUMIFS(ZOiS!$H$4:$H$994,ZOiS!$B$4:$B$994,E552)))),"")</f>
        <v/>
      </c>
      <c r="L552" s="150" t="str">
        <f>IF(K552&lt;&gt;"",IF(K552="Wn",SUMIFS(ZOiS!$E$4:$E$994,ZOiS!$B$4:$B$994,I552),IF(K552="Wn-Ma",SUMIFS(ZOiS!$E$4:$E$994,ZOiS!$B$4:$B$994,I552)-SUMIFS(ZOiS!$F$4:$F$994,ZOiS!$B$4:$B$994,I552),IF(K552="Ma-Wn",SUMIFS(ZOiS!$F$4:$F$994,ZOiS!$B$4:$B$994,I552)-SUMIFS(ZOiS!$E$4:$E$994,ZOiS!$B$4:$B$994,I552),SUMIFS(ZOiS!$F$4:$F$994,ZOiS!$B$4:$B$994,I552)))),"")</f>
        <v/>
      </c>
    </row>
    <row r="553" spans="4:12" x14ac:dyDescent="0.2">
      <c r="D553" s="150" t="str">
        <f>IF(C553&lt;&gt;"",IF(C553="Wn",SUMIFS(ZOiS!$G$4:$G$994,ZOiS!$B$4:$B$994,A553),IF(C553="Wn-Ma",SUMIFS(ZOiS!$G$4:$G$994,ZOiS!$B$4:$B$994,A553)-SUMIFS(ZOiS!$H$4:$H$994,ZOiS!$B$4:$B$994,A553),IF(C553="Ma-Wn",SUMIFS(ZOiS!$H$4:$H$994,ZOiS!$B$4:$B$994,A553)-SUMIFS(ZOiS!$G$4:$G$994,ZOiS!$B$4:$B$994,A553),SUMIFS(ZOiS!$H$4:$H$994,ZOiS!$B$4:$B$994,A553)))),"")</f>
        <v/>
      </c>
      <c r="H553" s="150" t="str">
        <f>IF(G553&lt;&gt;"",IF(G553="Wn",SUMIFS(ZOiS!$G$4:$G$994,ZOiS!$B$4:$B$994,E553),IF(G553="Wn-Ma",SUMIFS(ZOiS!$G$4:$G$994,ZOiS!$B$4:$B$994,E553)-SUMIFS(ZOiS!$H$4:$H$994,ZOiS!$B$4:$B$994,E553),IF(G553="Ma-Wn",SUMIFS(ZOiS!$H$4:$H$994,ZOiS!$B$4:$B$994,E553)-SUMIFS(ZOiS!$G$4:$G$994,ZOiS!$B$4:$B$994,E553),SUMIFS(ZOiS!$H$4:$H$994,ZOiS!$B$4:$B$994,E553)))),"")</f>
        <v/>
      </c>
      <c r="L553" s="150" t="str">
        <f>IF(K553&lt;&gt;"",IF(K553="Wn",SUMIFS(ZOiS!$E$4:$E$994,ZOiS!$B$4:$B$994,I553),IF(K553="Wn-Ma",SUMIFS(ZOiS!$E$4:$E$994,ZOiS!$B$4:$B$994,I553)-SUMIFS(ZOiS!$F$4:$F$994,ZOiS!$B$4:$B$994,I553),IF(K553="Ma-Wn",SUMIFS(ZOiS!$F$4:$F$994,ZOiS!$B$4:$B$994,I553)-SUMIFS(ZOiS!$E$4:$E$994,ZOiS!$B$4:$B$994,I553),SUMIFS(ZOiS!$F$4:$F$994,ZOiS!$B$4:$B$994,I553)))),"")</f>
        <v/>
      </c>
    </row>
    <row r="554" spans="4:12" x14ac:dyDescent="0.2">
      <c r="D554" s="150" t="str">
        <f>IF(C554&lt;&gt;"",IF(C554="Wn",SUMIFS(ZOiS!$G$4:$G$994,ZOiS!$B$4:$B$994,A554),IF(C554="Wn-Ma",SUMIFS(ZOiS!$G$4:$G$994,ZOiS!$B$4:$B$994,A554)-SUMIFS(ZOiS!$H$4:$H$994,ZOiS!$B$4:$B$994,A554),IF(C554="Ma-Wn",SUMIFS(ZOiS!$H$4:$H$994,ZOiS!$B$4:$B$994,A554)-SUMIFS(ZOiS!$G$4:$G$994,ZOiS!$B$4:$B$994,A554),SUMIFS(ZOiS!$H$4:$H$994,ZOiS!$B$4:$B$994,A554)))),"")</f>
        <v/>
      </c>
      <c r="H554" s="150" t="str">
        <f>IF(G554&lt;&gt;"",IF(G554="Wn",SUMIFS(ZOiS!$G$4:$G$994,ZOiS!$B$4:$B$994,E554),IF(G554="Wn-Ma",SUMIFS(ZOiS!$G$4:$G$994,ZOiS!$B$4:$B$994,E554)-SUMIFS(ZOiS!$H$4:$H$994,ZOiS!$B$4:$B$994,E554),IF(G554="Ma-Wn",SUMIFS(ZOiS!$H$4:$H$994,ZOiS!$B$4:$B$994,E554)-SUMIFS(ZOiS!$G$4:$G$994,ZOiS!$B$4:$B$994,E554),SUMIFS(ZOiS!$H$4:$H$994,ZOiS!$B$4:$B$994,E554)))),"")</f>
        <v/>
      </c>
      <c r="L554" s="150" t="str">
        <f>IF(K554&lt;&gt;"",IF(K554="Wn",SUMIFS(ZOiS!$E$4:$E$994,ZOiS!$B$4:$B$994,I554),IF(K554="Wn-Ma",SUMIFS(ZOiS!$E$4:$E$994,ZOiS!$B$4:$B$994,I554)-SUMIFS(ZOiS!$F$4:$F$994,ZOiS!$B$4:$B$994,I554),IF(K554="Ma-Wn",SUMIFS(ZOiS!$F$4:$F$994,ZOiS!$B$4:$B$994,I554)-SUMIFS(ZOiS!$E$4:$E$994,ZOiS!$B$4:$B$994,I554),SUMIFS(ZOiS!$F$4:$F$994,ZOiS!$B$4:$B$994,I554)))),"")</f>
        <v/>
      </c>
    </row>
    <row r="555" spans="4:12" x14ac:dyDescent="0.2">
      <c r="D555" s="150" t="str">
        <f>IF(C555&lt;&gt;"",IF(C555="Wn",SUMIFS(ZOiS!$G$4:$G$994,ZOiS!$B$4:$B$994,A555),IF(C555="Wn-Ma",SUMIFS(ZOiS!$G$4:$G$994,ZOiS!$B$4:$B$994,A555)-SUMIFS(ZOiS!$H$4:$H$994,ZOiS!$B$4:$B$994,A555),IF(C555="Ma-Wn",SUMIFS(ZOiS!$H$4:$H$994,ZOiS!$B$4:$B$994,A555)-SUMIFS(ZOiS!$G$4:$G$994,ZOiS!$B$4:$B$994,A555),SUMIFS(ZOiS!$H$4:$H$994,ZOiS!$B$4:$B$994,A555)))),"")</f>
        <v/>
      </c>
      <c r="H555" s="150" t="str">
        <f>IF(G555&lt;&gt;"",IF(G555="Wn",SUMIFS(ZOiS!$G$4:$G$994,ZOiS!$B$4:$B$994,E555),IF(G555="Wn-Ma",SUMIFS(ZOiS!$G$4:$G$994,ZOiS!$B$4:$B$994,E555)-SUMIFS(ZOiS!$H$4:$H$994,ZOiS!$B$4:$B$994,E555),IF(G555="Ma-Wn",SUMIFS(ZOiS!$H$4:$H$994,ZOiS!$B$4:$B$994,E555)-SUMIFS(ZOiS!$G$4:$G$994,ZOiS!$B$4:$B$994,E555),SUMIFS(ZOiS!$H$4:$H$994,ZOiS!$B$4:$B$994,E555)))),"")</f>
        <v/>
      </c>
      <c r="L555" s="150" t="str">
        <f>IF(K555&lt;&gt;"",IF(K555="Wn",SUMIFS(ZOiS!$E$4:$E$994,ZOiS!$B$4:$B$994,I555),IF(K555="Wn-Ma",SUMIFS(ZOiS!$E$4:$E$994,ZOiS!$B$4:$B$994,I555)-SUMIFS(ZOiS!$F$4:$F$994,ZOiS!$B$4:$B$994,I555),IF(K555="Ma-Wn",SUMIFS(ZOiS!$F$4:$F$994,ZOiS!$B$4:$B$994,I555)-SUMIFS(ZOiS!$E$4:$E$994,ZOiS!$B$4:$B$994,I555),SUMIFS(ZOiS!$F$4:$F$994,ZOiS!$B$4:$B$994,I555)))),"")</f>
        <v/>
      </c>
    </row>
    <row r="556" spans="4:12" x14ac:dyDescent="0.2">
      <c r="D556" s="150" t="str">
        <f>IF(C556&lt;&gt;"",IF(C556="Wn",SUMIFS(ZOiS!$G$4:$G$994,ZOiS!$B$4:$B$994,A556),IF(C556="Wn-Ma",SUMIFS(ZOiS!$G$4:$G$994,ZOiS!$B$4:$B$994,A556)-SUMIFS(ZOiS!$H$4:$H$994,ZOiS!$B$4:$B$994,A556),IF(C556="Ma-Wn",SUMIFS(ZOiS!$H$4:$H$994,ZOiS!$B$4:$B$994,A556)-SUMIFS(ZOiS!$G$4:$G$994,ZOiS!$B$4:$B$994,A556),SUMIFS(ZOiS!$H$4:$H$994,ZOiS!$B$4:$B$994,A556)))),"")</f>
        <v/>
      </c>
      <c r="H556" s="150" t="str">
        <f>IF(G556&lt;&gt;"",IF(G556="Wn",SUMIFS(ZOiS!$G$4:$G$994,ZOiS!$B$4:$B$994,E556),IF(G556="Wn-Ma",SUMIFS(ZOiS!$G$4:$G$994,ZOiS!$B$4:$B$994,E556)-SUMIFS(ZOiS!$H$4:$H$994,ZOiS!$B$4:$B$994,E556),IF(G556="Ma-Wn",SUMIFS(ZOiS!$H$4:$H$994,ZOiS!$B$4:$B$994,E556)-SUMIFS(ZOiS!$G$4:$G$994,ZOiS!$B$4:$B$994,E556),SUMIFS(ZOiS!$H$4:$H$994,ZOiS!$B$4:$B$994,E556)))),"")</f>
        <v/>
      </c>
      <c r="L556" s="150" t="str">
        <f>IF(K556&lt;&gt;"",IF(K556="Wn",SUMIFS(ZOiS!$E$4:$E$994,ZOiS!$B$4:$B$994,I556),IF(K556="Wn-Ma",SUMIFS(ZOiS!$E$4:$E$994,ZOiS!$B$4:$B$994,I556)-SUMIFS(ZOiS!$F$4:$F$994,ZOiS!$B$4:$B$994,I556),IF(K556="Ma-Wn",SUMIFS(ZOiS!$F$4:$F$994,ZOiS!$B$4:$B$994,I556)-SUMIFS(ZOiS!$E$4:$E$994,ZOiS!$B$4:$B$994,I556),SUMIFS(ZOiS!$F$4:$F$994,ZOiS!$B$4:$B$994,I556)))),"")</f>
        <v/>
      </c>
    </row>
    <row r="557" spans="4:12" x14ac:dyDescent="0.2">
      <c r="D557" s="150" t="str">
        <f>IF(C557&lt;&gt;"",IF(C557="Wn",SUMIFS(ZOiS!$G$4:$G$994,ZOiS!$B$4:$B$994,A557),IF(C557="Wn-Ma",SUMIFS(ZOiS!$G$4:$G$994,ZOiS!$B$4:$B$994,A557)-SUMIFS(ZOiS!$H$4:$H$994,ZOiS!$B$4:$B$994,A557),IF(C557="Ma-Wn",SUMIFS(ZOiS!$H$4:$H$994,ZOiS!$B$4:$B$994,A557)-SUMIFS(ZOiS!$G$4:$G$994,ZOiS!$B$4:$B$994,A557),SUMIFS(ZOiS!$H$4:$H$994,ZOiS!$B$4:$B$994,A557)))),"")</f>
        <v/>
      </c>
      <c r="H557" s="150" t="str">
        <f>IF(G557&lt;&gt;"",IF(G557="Wn",SUMIFS(ZOiS!$G$4:$G$994,ZOiS!$B$4:$B$994,E557),IF(G557="Wn-Ma",SUMIFS(ZOiS!$G$4:$G$994,ZOiS!$B$4:$B$994,E557)-SUMIFS(ZOiS!$H$4:$H$994,ZOiS!$B$4:$B$994,E557),IF(G557="Ma-Wn",SUMIFS(ZOiS!$H$4:$H$994,ZOiS!$B$4:$B$994,E557)-SUMIFS(ZOiS!$G$4:$G$994,ZOiS!$B$4:$B$994,E557),SUMIFS(ZOiS!$H$4:$H$994,ZOiS!$B$4:$B$994,E557)))),"")</f>
        <v/>
      </c>
      <c r="L557" s="150" t="str">
        <f>IF(K557&lt;&gt;"",IF(K557="Wn",SUMIFS(ZOiS!$E$4:$E$994,ZOiS!$B$4:$B$994,I557),IF(K557="Wn-Ma",SUMIFS(ZOiS!$E$4:$E$994,ZOiS!$B$4:$B$994,I557)-SUMIFS(ZOiS!$F$4:$F$994,ZOiS!$B$4:$B$994,I557),IF(K557="Ma-Wn",SUMIFS(ZOiS!$F$4:$F$994,ZOiS!$B$4:$B$994,I557)-SUMIFS(ZOiS!$E$4:$E$994,ZOiS!$B$4:$B$994,I557),SUMIFS(ZOiS!$F$4:$F$994,ZOiS!$B$4:$B$994,I557)))),"")</f>
        <v/>
      </c>
    </row>
    <row r="558" spans="4:12" x14ac:dyDescent="0.2">
      <c r="D558" s="150" t="str">
        <f>IF(C558&lt;&gt;"",IF(C558="Wn",SUMIFS(ZOiS!$G$4:$G$994,ZOiS!$B$4:$B$994,A558),IF(C558="Wn-Ma",SUMIFS(ZOiS!$G$4:$G$994,ZOiS!$B$4:$B$994,A558)-SUMIFS(ZOiS!$H$4:$H$994,ZOiS!$B$4:$B$994,A558),IF(C558="Ma-Wn",SUMIFS(ZOiS!$H$4:$H$994,ZOiS!$B$4:$B$994,A558)-SUMIFS(ZOiS!$G$4:$G$994,ZOiS!$B$4:$B$994,A558),SUMIFS(ZOiS!$H$4:$H$994,ZOiS!$B$4:$B$994,A558)))),"")</f>
        <v/>
      </c>
      <c r="H558" s="150" t="str">
        <f>IF(G558&lt;&gt;"",IF(G558="Wn",SUMIFS(ZOiS!$G$4:$G$994,ZOiS!$B$4:$B$994,E558),IF(G558="Wn-Ma",SUMIFS(ZOiS!$G$4:$G$994,ZOiS!$B$4:$B$994,E558)-SUMIFS(ZOiS!$H$4:$H$994,ZOiS!$B$4:$B$994,E558),IF(G558="Ma-Wn",SUMIFS(ZOiS!$H$4:$H$994,ZOiS!$B$4:$B$994,E558)-SUMIFS(ZOiS!$G$4:$G$994,ZOiS!$B$4:$B$994,E558),SUMIFS(ZOiS!$H$4:$H$994,ZOiS!$B$4:$B$994,E558)))),"")</f>
        <v/>
      </c>
      <c r="L558" s="150" t="str">
        <f>IF(K558&lt;&gt;"",IF(K558="Wn",SUMIFS(ZOiS!$E$4:$E$994,ZOiS!$B$4:$B$994,I558),IF(K558="Wn-Ma",SUMIFS(ZOiS!$E$4:$E$994,ZOiS!$B$4:$B$994,I558)-SUMIFS(ZOiS!$F$4:$F$994,ZOiS!$B$4:$B$994,I558),IF(K558="Ma-Wn",SUMIFS(ZOiS!$F$4:$F$994,ZOiS!$B$4:$B$994,I558)-SUMIFS(ZOiS!$E$4:$E$994,ZOiS!$B$4:$B$994,I558),SUMIFS(ZOiS!$F$4:$F$994,ZOiS!$B$4:$B$994,I558)))),"")</f>
        <v/>
      </c>
    </row>
    <row r="559" spans="4:12" x14ac:dyDescent="0.2">
      <c r="D559" s="150" t="str">
        <f>IF(C559&lt;&gt;"",IF(C559="Wn",SUMIFS(ZOiS!$G$4:$G$994,ZOiS!$B$4:$B$994,A559),IF(C559="Wn-Ma",SUMIFS(ZOiS!$G$4:$G$994,ZOiS!$B$4:$B$994,A559)-SUMIFS(ZOiS!$H$4:$H$994,ZOiS!$B$4:$B$994,A559),IF(C559="Ma-Wn",SUMIFS(ZOiS!$H$4:$H$994,ZOiS!$B$4:$B$994,A559)-SUMIFS(ZOiS!$G$4:$G$994,ZOiS!$B$4:$B$994,A559),SUMIFS(ZOiS!$H$4:$H$994,ZOiS!$B$4:$B$994,A559)))),"")</f>
        <v/>
      </c>
      <c r="H559" s="150" t="str">
        <f>IF(G559&lt;&gt;"",IF(G559="Wn",SUMIFS(ZOiS!$G$4:$G$994,ZOiS!$B$4:$B$994,E559),IF(G559="Wn-Ma",SUMIFS(ZOiS!$G$4:$G$994,ZOiS!$B$4:$B$994,E559)-SUMIFS(ZOiS!$H$4:$H$994,ZOiS!$B$4:$B$994,E559),IF(G559="Ma-Wn",SUMIFS(ZOiS!$H$4:$H$994,ZOiS!$B$4:$B$994,E559)-SUMIFS(ZOiS!$G$4:$G$994,ZOiS!$B$4:$B$994,E559),SUMIFS(ZOiS!$H$4:$H$994,ZOiS!$B$4:$B$994,E559)))),"")</f>
        <v/>
      </c>
      <c r="L559" s="150" t="str">
        <f>IF(K559&lt;&gt;"",IF(K559="Wn",SUMIFS(ZOiS!$E$4:$E$994,ZOiS!$B$4:$B$994,I559),IF(K559="Wn-Ma",SUMIFS(ZOiS!$E$4:$E$994,ZOiS!$B$4:$B$994,I559)-SUMIFS(ZOiS!$F$4:$F$994,ZOiS!$B$4:$B$994,I559),IF(K559="Ma-Wn",SUMIFS(ZOiS!$F$4:$F$994,ZOiS!$B$4:$B$994,I559)-SUMIFS(ZOiS!$E$4:$E$994,ZOiS!$B$4:$B$994,I559),SUMIFS(ZOiS!$F$4:$F$994,ZOiS!$B$4:$B$994,I559)))),"")</f>
        <v/>
      </c>
    </row>
    <row r="560" spans="4:12" x14ac:dyDescent="0.2">
      <c r="D560" s="150" t="str">
        <f>IF(C560&lt;&gt;"",IF(C560="Wn",SUMIFS(ZOiS!$G$4:$G$994,ZOiS!$B$4:$B$994,A560),IF(C560="Wn-Ma",SUMIFS(ZOiS!$G$4:$G$994,ZOiS!$B$4:$B$994,A560)-SUMIFS(ZOiS!$H$4:$H$994,ZOiS!$B$4:$B$994,A560),IF(C560="Ma-Wn",SUMIFS(ZOiS!$H$4:$H$994,ZOiS!$B$4:$B$994,A560)-SUMIFS(ZOiS!$G$4:$G$994,ZOiS!$B$4:$B$994,A560),SUMIFS(ZOiS!$H$4:$H$994,ZOiS!$B$4:$B$994,A560)))),"")</f>
        <v/>
      </c>
      <c r="H560" s="150" t="str">
        <f>IF(G560&lt;&gt;"",IF(G560="Wn",SUMIFS(ZOiS!$G$4:$G$994,ZOiS!$B$4:$B$994,E560),IF(G560="Wn-Ma",SUMIFS(ZOiS!$G$4:$G$994,ZOiS!$B$4:$B$994,E560)-SUMIFS(ZOiS!$H$4:$H$994,ZOiS!$B$4:$B$994,E560),IF(G560="Ma-Wn",SUMIFS(ZOiS!$H$4:$H$994,ZOiS!$B$4:$B$994,E560)-SUMIFS(ZOiS!$G$4:$G$994,ZOiS!$B$4:$B$994,E560),SUMIFS(ZOiS!$H$4:$H$994,ZOiS!$B$4:$B$994,E560)))),"")</f>
        <v/>
      </c>
      <c r="L560" s="150" t="str">
        <f>IF(K560&lt;&gt;"",IF(K560="Wn",SUMIFS(ZOiS!$E$4:$E$994,ZOiS!$B$4:$B$994,I560),IF(K560="Wn-Ma",SUMIFS(ZOiS!$E$4:$E$994,ZOiS!$B$4:$B$994,I560)-SUMIFS(ZOiS!$F$4:$F$994,ZOiS!$B$4:$B$994,I560),IF(K560="Ma-Wn",SUMIFS(ZOiS!$F$4:$F$994,ZOiS!$B$4:$B$994,I560)-SUMIFS(ZOiS!$E$4:$E$994,ZOiS!$B$4:$B$994,I560),SUMIFS(ZOiS!$F$4:$F$994,ZOiS!$B$4:$B$994,I560)))),"")</f>
        <v/>
      </c>
    </row>
    <row r="561" spans="4:12" x14ac:dyDescent="0.2">
      <c r="D561" s="150" t="str">
        <f>IF(C561&lt;&gt;"",IF(C561="Wn",SUMIFS(ZOiS!$G$4:$G$994,ZOiS!$B$4:$B$994,A561),IF(C561="Wn-Ma",SUMIFS(ZOiS!$G$4:$G$994,ZOiS!$B$4:$B$994,A561)-SUMIFS(ZOiS!$H$4:$H$994,ZOiS!$B$4:$B$994,A561),IF(C561="Ma-Wn",SUMIFS(ZOiS!$H$4:$H$994,ZOiS!$B$4:$B$994,A561)-SUMIFS(ZOiS!$G$4:$G$994,ZOiS!$B$4:$B$994,A561),SUMIFS(ZOiS!$H$4:$H$994,ZOiS!$B$4:$B$994,A561)))),"")</f>
        <v/>
      </c>
      <c r="H561" s="150" t="str">
        <f>IF(G561&lt;&gt;"",IF(G561="Wn",SUMIFS(ZOiS!$G$4:$G$994,ZOiS!$B$4:$B$994,E561),IF(G561="Wn-Ma",SUMIFS(ZOiS!$G$4:$G$994,ZOiS!$B$4:$B$994,E561)-SUMIFS(ZOiS!$H$4:$H$994,ZOiS!$B$4:$B$994,E561),IF(G561="Ma-Wn",SUMIFS(ZOiS!$H$4:$H$994,ZOiS!$B$4:$B$994,E561)-SUMIFS(ZOiS!$G$4:$G$994,ZOiS!$B$4:$B$994,E561),SUMIFS(ZOiS!$H$4:$H$994,ZOiS!$B$4:$B$994,E561)))),"")</f>
        <v/>
      </c>
      <c r="L561" s="150" t="str">
        <f>IF(K561&lt;&gt;"",IF(K561="Wn",SUMIFS(ZOiS!$E$4:$E$994,ZOiS!$B$4:$B$994,I561),IF(K561="Wn-Ma",SUMIFS(ZOiS!$E$4:$E$994,ZOiS!$B$4:$B$994,I561)-SUMIFS(ZOiS!$F$4:$F$994,ZOiS!$B$4:$B$994,I561),IF(K561="Ma-Wn",SUMIFS(ZOiS!$F$4:$F$994,ZOiS!$B$4:$B$994,I561)-SUMIFS(ZOiS!$E$4:$E$994,ZOiS!$B$4:$B$994,I561),SUMIFS(ZOiS!$F$4:$F$994,ZOiS!$B$4:$B$994,I561)))),"")</f>
        <v/>
      </c>
    </row>
    <row r="562" spans="4:12" x14ac:dyDescent="0.2">
      <c r="D562" s="150" t="str">
        <f>IF(C562&lt;&gt;"",IF(C562="Wn",SUMIFS(ZOiS!$G$4:$G$994,ZOiS!$B$4:$B$994,A562),IF(C562="Wn-Ma",SUMIFS(ZOiS!$G$4:$G$994,ZOiS!$B$4:$B$994,A562)-SUMIFS(ZOiS!$H$4:$H$994,ZOiS!$B$4:$B$994,A562),IF(C562="Ma-Wn",SUMIFS(ZOiS!$H$4:$H$994,ZOiS!$B$4:$B$994,A562)-SUMIFS(ZOiS!$G$4:$G$994,ZOiS!$B$4:$B$994,A562),SUMIFS(ZOiS!$H$4:$H$994,ZOiS!$B$4:$B$994,A562)))),"")</f>
        <v/>
      </c>
      <c r="H562" s="150" t="str">
        <f>IF(G562&lt;&gt;"",IF(G562="Wn",SUMIFS(ZOiS!$G$4:$G$994,ZOiS!$B$4:$B$994,E562),IF(G562="Wn-Ma",SUMIFS(ZOiS!$G$4:$G$994,ZOiS!$B$4:$B$994,E562)-SUMIFS(ZOiS!$H$4:$H$994,ZOiS!$B$4:$B$994,E562),IF(G562="Ma-Wn",SUMIFS(ZOiS!$H$4:$H$994,ZOiS!$B$4:$B$994,E562)-SUMIFS(ZOiS!$G$4:$G$994,ZOiS!$B$4:$B$994,E562),SUMIFS(ZOiS!$H$4:$H$994,ZOiS!$B$4:$B$994,E562)))),"")</f>
        <v/>
      </c>
      <c r="L562" s="150" t="str">
        <f>IF(K562&lt;&gt;"",IF(K562="Wn",SUMIFS(ZOiS!$E$4:$E$994,ZOiS!$B$4:$B$994,I562),IF(K562="Wn-Ma",SUMIFS(ZOiS!$E$4:$E$994,ZOiS!$B$4:$B$994,I562)-SUMIFS(ZOiS!$F$4:$F$994,ZOiS!$B$4:$B$994,I562),IF(K562="Ma-Wn",SUMIFS(ZOiS!$F$4:$F$994,ZOiS!$B$4:$B$994,I562)-SUMIFS(ZOiS!$E$4:$E$994,ZOiS!$B$4:$B$994,I562),SUMIFS(ZOiS!$F$4:$F$994,ZOiS!$B$4:$B$994,I562)))),"")</f>
        <v/>
      </c>
    </row>
    <row r="563" spans="4:12" x14ac:dyDescent="0.2">
      <c r="D563" s="150" t="str">
        <f>IF(C563&lt;&gt;"",IF(C563="Wn",SUMIFS(ZOiS!$G$4:$G$994,ZOiS!$B$4:$B$994,A563),IF(C563="Wn-Ma",SUMIFS(ZOiS!$G$4:$G$994,ZOiS!$B$4:$B$994,A563)-SUMIFS(ZOiS!$H$4:$H$994,ZOiS!$B$4:$B$994,A563),IF(C563="Ma-Wn",SUMIFS(ZOiS!$H$4:$H$994,ZOiS!$B$4:$B$994,A563)-SUMIFS(ZOiS!$G$4:$G$994,ZOiS!$B$4:$B$994,A563),SUMIFS(ZOiS!$H$4:$H$994,ZOiS!$B$4:$B$994,A563)))),"")</f>
        <v/>
      </c>
      <c r="H563" s="150" t="str">
        <f>IF(G563&lt;&gt;"",IF(G563="Wn",SUMIFS(ZOiS!$G$4:$G$994,ZOiS!$B$4:$B$994,E563),IF(G563="Wn-Ma",SUMIFS(ZOiS!$G$4:$G$994,ZOiS!$B$4:$B$994,E563)-SUMIFS(ZOiS!$H$4:$H$994,ZOiS!$B$4:$B$994,E563),IF(G563="Ma-Wn",SUMIFS(ZOiS!$H$4:$H$994,ZOiS!$B$4:$B$994,E563)-SUMIFS(ZOiS!$G$4:$G$994,ZOiS!$B$4:$B$994,E563),SUMIFS(ZOiS!$H$4:$H$994,ZOiS!$B$4:$B$994,E563)))),"")</f>
        <v/>
      </c>
      <c r="L563" s="150" t="str">
        <f>IF(K563&lt;&gt;"",IF(K563="Wn",SUMIFS(ZOiS!$E$4:$E$994,ZOiS!$B$4:$B$994,I563),IF(K563="Wn-Ma",SUMIFS(ZOiS!$E$4:$E$994,ZOiS!$B$4:$B$994,I563)-SUMIFS(ZOiS!$F$4:$F$994,ZOiS!$B$4:$B$994,I563),IF(K563="Ma-Wn",SUMIFS(ZOiS!$F$4:$F$994,ZOiS!$B$4:$B$994,I563)-SUMIFS(ZOiS!$E$4:$E$994,ZOiS!$B$4:$B$994,I563),SUMIFS(ZOiS!$F$4:$F$994,ZOiS!$B$4:$B$994,I563)))),"")</f>
        <v/>
      </c>
    </row>
    <row r="564" spans="4:12" x14ac:dyDescent="0.2">
      <c r="D564" s="150" t="str">
        <f>IF(C564&lt;&gt;"",IF(C564="Wn",SUMIFS(ZOiS!$G$4:$G$994,ZOiS!$B$4:$B$994,A564),IF(C564="Wn-Ma",SUMIFS(ZOiS!$G$4:$G$994,ZOiS!$B$4:$B$994,A564)-SUMIFS(ZOiS!$H$4:$H$994,ZOiS!$B$4:$B$994,A564),IF(C564="Ma-Wn",SUMIFS(ZOiS!$H$4:$H$994,ZOiS!$B$4:$B$994,A564)-SUMIFS(ZOiS!$G$4:$G$994,ZOiS!$B$4:$B$994,A564),SUMIFS(ZOiS!$H$4:$H$994,ZOiS!$B$4:$B$994,A564)))),"")</f>
        <v/>
      </c>
      <c r="H564" s="150" t="str">
        <f>IF(G564&lt;&gt;"",IF(G564="Wn",SUMIFS(ZOiS!$G$4:$G$994,ZOiS!$B$4:$B$994,E564),IF(G564="Wn-Ma",SUMIFS(ZOiS!$G$4:$G$994,ZOiS!$B$4:$B$994,E564)-SUMIFS(ZOiS!$H$4:$H$994,ZOiS!$B$4:$B$994,E564),IF(G564="Ma-Wn",SUMIFS(ZOiS!$H$4:$H$994,ZOiS!$B$4:$B$994,E564)-SUMIFS(ZOiS!$G$4:$G$994,ZOiS!$B$4:$B$994,E564),SUMIFS(ZOiS!$H$4:$H$994,ZOiS!$B$4:$B$994,E564)))),"")</f>
        <v/>
      </c>
      <c r="L564" s="150" t="str">
        <f>IF(K564&lt;&gt;"",IF(K564="Wn",SUMIFS(ZOiS!$E$4:$E$994,ZOiS!$B$4:$B$994,I564),IF(K564="Wn-Ma",SUMIFS(ZOiS!$E$4:$E$994,ZOiS!$B$4:$B$994,I564)-SUMIFS(ZOiS!$F$4:$F$994,ZOiS!$B$4:$B$994,I564),IF(K564="Ma-Wn",SUMIFS(ZOiS!$F$4:$F$994,ZOiS!$B$4:$B$994,I564)-SUMIFS(ZOiS!$E$4:$E$994,ZOiS!$B$4:$B$994,I564),SUMIFS(ZOiS!$F$4:$F$994,ZOiS!$B$4:$B$994,I564)))),"")</f>
        <v/>
      </c>
    </row>
    <row r="565" spans="4:12" x14ac:dyDescent="0.2">
      <c r="D565" s="150" t="str">
        <f>IF(C565&lt;&gt;"",IF(C565="Wn",SUMIFS(ZOiS!$G$4:$G$994,ZOiS!$B$4:$B$994,A565),IF(C565="Wn-Ma",SUMIFS(ZOiS!$G$4:$G$994,ZOiS!$B$4:$B$994,A565)-SUMIFS(ZOiS!$H$4:$H$994,ZOiS!$B$4:$B$994,A565),IF(C565="Ma-Wn",SUMIFS(ZOiS!$H$4:$H$994,ZOiS!$B$4:$B$994,A565)-SUMIFS(ZOiS!$G$4:$G$994,ZOiS!$B$4:$B$994,A565),SUMIFS(ZOiS!$H$4:$H$994,ZOiS!$B$4:$B$994,A565)))),"")</f>
        <v/>
      </c>
      <c r="H565" s="150" t="str">
        <f>IF(G565&lt;&gt;"",IF(G565="Wn",SUMIFS(ZOiS!$G$4:$G$994,ZOiS!$B$4:$B$994,E565),IF(G565="Wn-Ma",SUMIFS(ZOiS!$G$4:$G$994,ZOiS!$B$4:$B$994,E565)-SUMIFS(ZOiS!$H$4:$H$994,ZOiS!$B$4:$B$994,E565),IF(G565="Ma-Wn",SUMIFS(ZOiS!$H$4:$H$994,ZOiS!$B$4:$B$994,E565)-SUMIFS(ZOiS!$G$4:$G$994,ZOiS!$B$4:$B$994,E565),SUMIFS(ZOiS!$H$4:$H$994,ZOiS!$B$4:$B$994,E565)))),"")</f>
        <v/>
      </c>
      <c r="L565" s="150" t="str">
        <f>IF(K565&lt;&gt;"",IF(K565="Wn",SUMIFS(ZOiS!$E$4:$E$994,ZOiS!$B$4:$B$994,I565),IF(K565="Wn-Ma",SUMIFS(ZOiS!$E$4:$E$994,ZOiS!$B$4:$B$994,I565)-SUMIFS(ZOiS!$F$4:$F$994,ZOiS!$B$4:$B$994,I565),IF(K565="Ma-Wn",SUMIFS(ZOiS!$F$4:$F$994,ZOiS!$B$4:$B$994,I565)-SUMIFS(ZOiS!$E$4:$E$994,ZOiS!$B$4:$B$994,I565),SUMIFS(ZOiS!$F$4:$F$994,ZOiS!$B$4:$B$994,I565)))),"")</f>
        <v/>
      </c>
    </row>
    <row r="566" spans="4:12" x14ac:dyDescent="0.2">
      <c r="D566" s="150" t="str">
        <f>IF(C566&lt;&gt;"",IF(C566="Wn",SUMIFS(ZOiS!$G$4:$G$994,ZOiS!$B$4:$B$994,A566),IF(C566="Wn-Ma",SUMIFS(ZOiS!$G$4:$G$994,ZOiS!$B$4:$B$994,A566)-SUMIFS(ZOiS!$H$4:$H$994,ZOiS!$B$4:$B$994,A566),IF(C566="Ma-Wn",SUMIFS(ZOiS!$H$4:$H$994,ZOiS!$B$4:$B$994,A566)-SUMIFS(ZOiS!$G$4:$G$994,ZOiS!$B$4:$B$994,A566),SUMIFS(ZOiS!$H$4:$H$994,ZOiS!$B$4:$B$994,A566)))),"")</f>
        <v/>
      </c>
      <c r="H566" s="150" t="str">
        <f>IF(G566&lt;&gt;"",IF(G566="Wn",SUMIFS(ZOiS!$G$4:$G$994,ZOiS!$B$4:$B$994,E566),IF(G566="Wn-Ma",SUMIFS(ZOiS!$G$4:$G$994,ZOiS!$B$4:$B$994,E566)-SUMIFS(ZOiS!$H$4:$H$994,ZOiS!$B$4:$B$994,E566),IF(G566="Ma-Wn",SUMIFS(ZOiS!$H$4:$H$994,ZOiS!$B$4:$B$994,E566)-SUMIFS(ZOiS!$G$4:$G$994,ZOiS!$B$4:$B$994,E566),SUMIFS(ZOiS!$H$4:$H$994,ZOiS!$B$4:$B$994,E566)))),"")</f>
        <v/>
      </c>
      <c r="L566" s="150" t="str">
        <f>IF(K566&lt;&gt;"",IF(K566="Wn",SUMIFS(ZOiS!$E$4:$E$994,ZOiS!$B$4:$B$994,I566),IF(K566="Wn-Ma",SUMIFS(ZOiS!$E$4:$E$994,ZOiS!$B$4:$B$994,I566)-SUMIFS(ZOiS!$F$4:$F$994,ZOiS!$B$4:$B$994,I566),IF(K566="Ma-Wn",SUMIFS(ZOiS!$F$4:$F$994,ZOiS!$B$4:$B$994,I566)-SUMIFS(ZOiS!$E$4:$E$994,ZOiS!$B$4:$B$994,I566),SUMIFS(ZOiS!$F$4:$F$994,ZOiS!$B$4:$B$994,I566)))),"")</f>
        <v/>
      </c>
    </row>
    <row r="567" spans="4:12" x14ac:dyDescent="0.2">
      <c r="D567" s="150" t="str">
        <f>IF(C567&lt;&gt;"",IF(C567="Wn",SUMIFS(ZOiS!$G$4:$G$994,ZOiS!$B$4:$B$994,A567),IF(C567="Wn-Ma",SUMIFS(ZOiS!$G$4:$G$994,ZOiS!$B$4:$B$994,A567)-SUMIFS(ZOiS!$H$4:$H$994,ZOiS!$B$4:$B$994,A567),IF(C567="Ma-Wn",SUMIFS(ZOiS!$H$4:$H$994,ZOiS!$B$4:$B$994,A567)-SUMIFS(ZOiS!$G$4:$G$994,ZOiS!$B$4:$B$994,A567),SUMIFS(ZOiS!$H$4:$H$994,ZOiS!$B$4:$B$994,A567)))),"")</f>
        <v/>
      </c>
      <c r="H567" s="150" t="str">
        <f>IF(G567&lt;&gt;"",IF(G567="Wn",SUMIFS(ZOiS!$G$4:$G$994,ZOiS!$B$4:$B$994,E567),IF(G567="Wn-Ma",SUMIFS(ZOiS!$G$4:$G$994,ZOiS!$B$4:$B$994,E567)-SUMIFS(ZOiS!$H$4:$H$994,ZOiS!$B$4:$B$994,E567),IF(G567="Ma-Wn",SUMIFS(ZOiS!$H$4:$H$994,ZOiS!$B$4:$B$994,E567)-SUMIFS(ZOiS!$G$4:$G$994,ZOiS!$B$4:$B$994,E567),SUMIFS(ZOiS!$H$4:$H$994,ZOiS!$B$4:$B$994,E567)))),"")</f>
        <v/>
      </c>
      <c r="L567" s="150" t="str">
        <f>IF(K567&lt;&gt;"",IF(K567="Wn",SUMIFS(ZOiS!$E$4:$E$994,ZOiS!$B$4:$B$994,I567),IF(K567="Wn-Ma",SUMIFS(ZOiS!$E$4:$E$994,ZOiS!$B$4:$B$994,I567)-SUMIFS(ZOiS!$F$4:$F$994,ZOiS!$B$4:$B$994,I567),IF(K567="Ma-Wn",SUMIFS(ZOiS!$F$4:$F$994,ZOiS!$B$4:$B$994,I567)-SUMIFS(ZOiS!$E$4:$E$994,ZOiS!$B$4:$B$994,I567),SUMIFS(ZOiS!$F$4:$F$994,ZOiS!$B$4:$B$994,I567)))),"")</f>
        <v/>
      </c>
    </row>
    <row r="568" spans="4:12" x14ac:dyDescent="0.2">
      <c r="D568" s="150" t="str">
        <f>IF(C568&lt;&gt;"",IF(C568="Wn",SUMIFS(ZOiS!$G$4:$G$994,ZOiS!$B$4:$B$994,A568),IF(C568="Wn-Ma",SUMIFS(ZOiS!$G$4:$G$994,ZOiS!$B$4:$B$994,A568)-SUMIFS(ZOiS!$H$4:$H$994,ZOiS!$B$4:$B$994,A568),IF(C568="Ma-Wn",SUMIFS(ZOiS!$H$4:$H$994,ZOiS!$B$4:$B$994,A568)-SUMIFS(ZOiS!$G$4:$G$994,ZOiS!$B$4:$B$994,A568),SUMIFS(ZOiS!$H$4:$H$994,ZOiS!$B$4:$B$994,A568)))),"")</f>
        <v/>
      </c>
      <c r="H568" s="150" t="str">
        <f>IF(G568&lt;&gt;"",IF(G568="Wn",SUMIFS(ZOiS!$G$4:$G$994,ZOiS!$B$4:$B$994,E568),IF(G568="Wn-Ma",SUMIFS(ZOiS!$G$4:$G$994,ZOiS!$B$4:$B$994,E568)-SUMIFS(ZOiS!$H$4:$H$994,ZOiS!$B$4:$B$994,E568),IF(G568="Ma-Wn",SUMIFS(ZOiS!$H$4:$H$994,ZOiS!$B$4:$B$994,E568)-SUMIFS(ZOiS!$G$4:$G$994,ZOiS!$B$4:$B$994,E568),SUMIFS(ZOiS!$H$4:$H$994,ZOiS!$B$4:$B$994,E568)))),"")</f>
        <v/>
      </c>
      <c r="L568" s="150" t="str">
        <f>IF(K568&lt;&gt;"",IF(K568="Wn",SUMIFS(ZOiS!$E$4:$E$994,ZOiS!$B$4:$B$994,I568),IF(K568="Wn-Ma",SUMIFS(ZOiS!$E$4:$E$994,ZOiS!$B$4:$B$994,I568)-SUMIFS(ZOiS!$F$4:$F$994,ZOiS!$B$4:$B$994,I568),IF(K568="Ma-Wn",SUMIFS(ZOiS!$F$4:$F$994,ZOiS!$B$4:$B$994,I568)-SUMIFS(ZOiS!$E$4:$E$994,ZOiS!$B$4:$B$994,I568),SUMIFS(ZOiS!$F$4:$F$994,ZOiS!$B$4:$B$994,I568)))),"")</f>
        <v/>
      </c>
    </row>
    <row r="569" spans="4:12" x14ac:dyDescent="0.2">
      <c r="D569" s="150" t="str">
        <f>IF(C569&lt;&gt;"",IF(C569="Wn",SUMIFS(ZOiS!$G$4:$G$994,ZOiS!$B$4:$B$994,A569),IF(C569="Wn-Ma",SUMIFS(ZOiS!$G$4:$G$994,ZOiS!$B$4:$B$994,A569)-SUMIFS(ZOiS!$H$4:$H$994,ZOiS!$B$4:$B$994,A569),IF(C569="Ma-Wn",SUMIFS(ZOiS!$H$4:$H$994,ZOiS!$B$4:$B$994,A569)-SUMIFS(ZOiS!$G$4:$G$994,ZOiS!$B$4:$B$994,A569),SUMIFS(ZOiS!$H$4:$H$994,ZOiS!$B$4:$B$994,A569)))),"")</f>
        <v/>
      </c>
      <c r="H569" s="150" t="str">
        <f>IF(G569&lt;&gt;"",IF(G569="Wn",SUMIFS(ZOiS!$G$4:$G$994,ZOiS!$B$4:$B$994,E569),IF(G569="Wn-Ma",SUMIFS(ZOiS!$G$4:$G$994,ZOiS!$B$4:$B$994,E569)-SUMIFS(ZOiS!$H$4:$H$994,ZOiS!$B$4:$B$994,E569),IF(G569="Ma-Wn",SUMIFS(ZOiS!$H$4:$H$994,ZOiS!$B$4:$B$994,E569)-SUMIFS(ZOiS!$G$4:$G$994,ZOiS!$B$4:$B$994,E569),SUMIFS(ZOiS!$H$4:$H$994,ZOiS!$B$4:$B$994,E569)))),"")</f>
        <v/>
      </c>
      <c r="L569" s="150" t="str">
        <f>IF(K569&lt;&gt;"",IF(K569="Wn",SUMIFS(ZOiS!$E$4:$E$994,ZOiS!$B$4:$B$994,I569),IF(K569="Wn-Ma",SUMIFS(ZOiS!$E$4:$E$994,ZOiS!$B$4:$B$994,I569)-SUMIFS(ZOiS!$F$4:$F$994,ZOiS!$B$4:$B$994,I569),IF(K569="Ma-Wn",SUMIFS(ZOiS!$F$4:$F$994,ZOiS!$B$4:$B$994,I569)-SUMIFS(ZOiS!$E$4:$E$994,ZOiS!$B$4:$B$994,I569),SUMIFS(ZOiS!$F$4:$F$994,ZOiS!$B$4:$B$994,I569)))),"")</f>
        <v/>
      </c>
    </row>
    <row r="570" spans="4:12" x14ac:dyDescent="0.2">
      <c r="D570" s="150" t="str">
        <f>IF(C570&lt;&gt;"",IF(C570="Wn",SUMIFS(ZOiS!$G$4:$G$994,ZOiS!$B$4:$B$994,A570),IF(C570="Wn-Ma",SUMIFS(ZOiS!$G$4:$G$994,ZOiS!$B$4:$B$994,A570)-SUMIFS(ZOiS!$H$4:$H$994,ZOiS!$B$4:$B$994,A570),IF(C570="Ma-Wn",SUMIFS(ZOiS!$H$4:$H$994,ZOiS!$B$4:$B$994,A570)-SUMIFS(ZOiS!$G$4:$G$994,ZOiS!$B$4:$B$994,A570),SUMIFS(ZOiS!$H$4:$H$994,ZOiS!$B$4:$B$994,A570)))),"")</f>
        <v/>
      </c>
      <c r="H570" s="150" t="str">
        <f>IF(G570&lt;&gt;"",IF(G570="Wn",SUMIFS(ZOiS!$G$4:$G$994,ZOiS!$B$4:$B$994,E570),IF(G570="Wn-Ma",SUMIFS(ZOiS!$G$4:$G$994,ZOiS!$B$4:$B$994,E570)-SUMIFS(ZOiS!$H$4:$H$994,ZOiS!$B$4:$B$994,E570),IF(G570="Ma-Wn",SUMIFS(ZOiS!$H$4:$H$994,ZOiS!$B$4:$B$994,E570)-SUMIFS(ZOiS!$G$4:$G$994,ZOiS!$B$4:$B$994,E570),SUMIFS(ZOiS!$H$4:$H$994,ZOiS!$B$4:$B$994,E570)))),"")</f>
        <v/>
      </c>
      <c r="L570" s="150" t="str">
        <f>IF(K570&lt;&gt;"",IF(K570="Wn",SUMIFS(ZOiS!$E$4:$E$994,ZOiS!$B$4:$B$994,I570),IF(K570="Wn-Ma",SUMIFS(ZOiS!$E$4:$E$994,ZOiS!$B$4:$B$994,I570)-SUMIFS(ZOiS!$F$4:$F$994,ZOiS!$B$4:$B$994,I570),IF(K570="Ma-Wn",SUMIFS(ZOiS!$F$4:$F$994,ZOiS!$B$4:$B$994,I570)-SUMIFS(ZOiS!$E$4:$E$994,ZOiS!$B$4:$B$994,I570),SUMIFS(ZOiS!$F$4:$F$994,ZOiS!$B$4:$B$994,I570)))),"")</f>
        <v/>
      </c>
    </row>
    <row r="571" spans="4:12" x14ac:dyDescent="0.2">
      <c r="D571" s="150" t="str">
        <f>IF(C571&lt;&gt;"",IF(C571="Wn",SUMIFS(ZOiS!$G$4:$G$994,ZOiS!$B$4:$B$994,A571),IF(C571="Wn-Ma",SUMIFS(ZOiS!$G$4:$G$994,ZOiS!$B$4:$B$994,A571)-SUMIFS(ZOiS!$H$4:$H$994,ZOiS!$B$4:$B$994,A571),IF(C571="Ma-Wn",SUMIFS(ZOiS!$H$4:$H$994,ZOiS!$B$4:$B$994,A571)-SUMIFS(ZOiS!$G$4:$G$994,ZOiS!$B$4:$B$994,A571),SUMIFS(ZOiS!$H$4:$H$994,ZOiS!$B$4:$B$994,A571)))),"")</f>
        <v/>
      </c>
      <c r="H571" s="150" t="str">
        <f>IF(G571&lt;&gt;"",IF(G571="Wn",SUMIFS(ZOiS!$G$4:$G$994,ZOiS!$B$4:$B$994,E571),IF(G571="Wn-Ma",SUMIFS(ZOiS!$G$4:$G$994,ZOiS!$B$4:$B$994,E571)-SUMIFS(ZOiS!$H$4:$H$994,ZOiS!$B$4:$B$994,E571),IF(G571="Ma-Wn",SUMIFS(ZOiS!$H$4:$H$994,ZOiS!$B$4:$B$994,E571)-SUMIFS(ZOiS!$G$4:$G$994,ZOiS!$B$4:$B$994,E571),SUMIFS(ZOiS!$H$4:$H$994,ZOiS!$B$4:$B$994,E571)))),"")</f>
        <v/>
      </c>
      <c r="L571" s="150" t="str">
        <f>IF(K571&lt;&gt;"",IF(K571="Wn",SUMIFS(ZOiS!$E$4:$E$994,ZOiS!$B$4:$B$994,I571),IF(K571="Wn-Ma",SUMIFS(ZOiS!$E$4:$E$994,ZOiS!$B$4:$B$994,I571)-SUMIFS(ZOiS!$F$4:$F$994,ZOiS!$B$4:$B$994,I571),IF(K571="Ma-Wn",SUMIFS(ZOiS!$F$4:$F$994,ZOiS!$B$4:$B$994,I571)-SUMIFS(ZOiS!$E$4:$E$994,ZOiS!$B$4:$B$994,I571),SUMIFS(ZOiS!$F$4:$F$994,ZOiS!$B$4:$B$994,I571)))),"")</f>
        <v/>
      </c>
    </row>
    <row r="572" spans="4:12" x14ac:dyDescent="0.2">
      <c r="D572" s="150" t="str">
        <f>IF(C572&lt;&gt;"",IF(C572="Wn",SUMIFS(ZOiS!$G$4:$G$994,ZOiS!$B$4:$B$994,A572),IF(C572="Wn-Ma",SUMIFS(ZOiS!$G$4:$G$994,ZOiS!$B$4:$B$994,A572)-SUMIFS(ZOiS!$H$4:$H$994,ZOiS!$B$4:$B$994,A572),IF(C572="Ma-Wn",SUMIFS(ZOiS!$H$4:$H$994,ZOiS!$B$4:$B$994,A572)-SUMIFS(ZOiS!$G$4:$G$994,ZOiS!$B$4:$B$994,A572),SUMIFS(ZOiS!$H$4:$H$994,ZOiS!$B$4:$B$994,A572)))),"")</f>
        <v/>
      </c>
      <c r="H572" s="150" t="str">
        <f>IF(G572&lt;&gt;"",IF(G572="Wn",SUMIFS(ZOiS!$G$4:$G$994,ZOiS!$B$4:$B$994,E572),IF(G572="Wn-Ma",SUMIFS(ZOiS!$G$4:$G$994,ZOiS!$B$4:$B$994,E572)-SUMIFS(ZOiS!$H$4:$H$994,ZOiS!$B$4:$B$994,E572),IF(G572="Ma-Wn",SUMIFS(ZOiS!$H$4:$H$994,ZOiS!$B$4:$B$994,E572)-SUMIFS(ZOiS!$G$4:$G$994,ZOiS!$B$4:$B$994,E572),SUMIFS(ZOiS!$H$4:$H$994,ZOiS!$B$4:$B$994,E572)))),"")</f>
        <v/>
      </c>
      <c r="L572" s="150" t="str">
        <f>IF(K572&lt;&gt;"",IF(K572="Wn",SUMIFS(ZOiS!$E$4:$E$994,ZOiS!$B$4:$B$994,I572),IF(K572="Wn-Ma",SUMIFS(ZOiS!$E$4:$E$994,ZOiS!$B$4:$B$994,I572)-SUMIFS(ZOiS!$F$4:$F$994,ZOiS!$B$4:$B$994,I572),IF(K572="Ma-Wn",SUMIFS(ZOiS!$F$4:$F$994,ZOiS!$B$4:$B$994,I572)-SUMIFS(ZOiS!$E$4:$E$994,ZOiS!$B$4:$B$994,I572),SUMIFS(ZOiS!$F$4:$F$994,ZOiS!$B$4:$B$994,I572)))),"")</f>
        <v/>
      </c>
    </row>
    <row r="573" spans="4:12" x14ac:dyDescent="0.2">
      <c r="D573" s="150" t="str">
        <f>IF(C573&lt;&gt;"",IF(C573="Wn",SUMIFS(ZOiS!$G$4:$G$994,ZOiS!$B$4:$B$994,A573),IF(C573="Wn-Ma",SUMIFS(ZOiS!$G$4:$G$994,ZOiS!$B$4:$B$994,A573)-SUMIFS(ZOiS!$H$4:$H$994,ZOiS!$B$4:$B$994,A573),IF(C573="Ma-Wn",SUMIFS(ZOiS!$H$4:$H$994,ZOiS!$B$4:$B$994,A573)-SUMIFS(ZOiS!$G$4:$G$994,ZOiS!$B$4:$B$994,A573),SUMIFS(ZOiS!$H$4:$H$994,ZOiS!$B$4:$B$994,A573)))),"")</f>
        <v/>
      </c>
      <c r="H573" s="150" t="str">
        <f>IF(G573&lt;&gt;"",IF(G573="Wn",SUMIFS(ZOiS!$G$4:$G$994,ZOiS!$B$4:$B$994,E573),IF(G573="Wn-Ma",SUMIFS(ZOiS!$G$4:$G$994,ZOiS!$B$4:$B$994,E573)-SUMIFS(ZOiS!$H$4:$H$994,ZOiS!$B$4:$B$994,E573),IF(G573="Ma-Wn",SUMIFS(ZOiS!$H$4:$H$994,ZOiS!$B$4:$B$994,E573)-SUMIFS(ZOiS!$G$4:$G$994,ZOiS!$B$4:$B$994,E573),SUMIFS(ZOiS!$H$4:$H$994,ZOiS!$B$4:$B$994,E573)))),"")</f>
        <v/>
      </c>
      <c r="L573" s="150" t="str">
        <f>IF(K573&lt;&gt;"",IF(K573="Wn",SUMIFS(ZOiS!$E$4:$E$994,ZOiS!$B$4:$B$994,I573),IF(K573="Wn-Ma",SUMIFS(ZOiS!$E$4:$E$994,ZOiS!$B$4:$B$994,I573)-SUMIFS(ZOiS!$F$4:$F$994,ZOiS!$B$4:$B$994,I573),IF(K573="Ma-Wn",SUMIFS(ZOiS!$F$4:$F$994,ZOiS!$B$4:$B$994,I573)-SUMIFS(ZOiS!$E$4:$E$994,ZOiS!$B$4:$B$994,I573),SUMIFS(ZOiS!$F$4:$F$994,ZOiS!$B$4:$B$994,I573)))),"")</f>
        <v/>
      </c>
    </row>
    <row r="574" spans="4:12" x14ac:dyDescent="0.2">
      <c r="D574" s="150" t="str">
        <f>IF(C574&lt;&gt;"",IF(C574="Wn",SUMIFS(ZOiS!$G$4:$G$994,ZOiS!$B$4:$B$994,A574),IF(C574="Wn-Ma",SUMIFS(ZOiS!$G$4:$G$994,ZOiS!$B$4:$B$994,A574)-SUMIFS(ZOiS!$H$4:$H$994,ZOiS!$B$4:$B$994,A574),IF(C574="Ma-Wn",SUMIFS(ZOiS!$H$4:$H$994,ZOiS!$B$4:$B$994,A574)-SUMIFS(ZOiS!$G$4:$G$994,ZOiS!$B$4:$B$994,A574),SUMIFS(ZOiS!$H$4:$H$994,ZOiS!$B$4:$B$994,A574)))),"")</f>
        <v/>
      </c>
      <c r="H574" s="150" t="str">
        <f>IF(G574&lt;&gt;"",IF(G574="Wn",SUMIFS(ZOiS!$G$4:$G$994,ZOiS!$B$4:$B$994,E574),IF(G574="Wn-Ma",SUMIFS(ZOiS!$G$4:$G$994,ZOiS!$B$4:$B$994,E574)-SUMIFS(ZOiS!$H$4:$H$994,ZOiS!$B$4:$B$994,E574),IF(G574="Ma-Wn",SUMIFS(ZOiS!$H$4:$H$994,ZOiS!$B$4:$B$994,E574)-SUMIFS(ZOiS!$G$4:$G$994,ZOiS!$B$4:$B$994,E574),SUMIFS(ZOiS!$H$4:$H$994,ZOiS!$B$4:$B$994,E574)))),"")</f>
        <v/>
      </c>
      <c r="L574" s="150" t="str">
        <f>IF(K574&lt;&gt;"",IF(K574="Wn",SUMIFS(ZOiS!$E$4:$E$994,ZOiS!$B$4:$B$994,I574),IF(K574="Wn-Ma",SUMIFS(ZOiS!$E$4:$E$994,ZOiS!$B$4:$B$994,I574)-SUMIFS(ZOiS!$F$4:$F$994,ZOiS!$B$4:$B$994,I574),IF(K574="Ma-Wn",SUMIFS(ZOiS!$F$4:$F$994,ZOiS!$B$4:$B$994,I574)-SUMIFS(ZOiS!$E$4:$E$994,ZOiS!$B$4:$B$994,I574),SUMIFS(ZOiS!$F$4:$F$994,ZOiS!$B$4:$B$994,I574)))),"")</f>
        <v/>
      </c>
    </row>
    <row r="575" spans="4:12" x14ac:dyDescent="0.2">
      <c r="D575" s="150" t="str">
        <f>IF(C575&lt;&gt;"",IF(C575="Wn",SUMIFS(ZOiS!$G$4:$G$994,ZOiS!$B$4:$B$994,A575),IF(C575="Wn-Ma",SUMIFS(ZOiS!$G$4:$G$994,ZOiS!$B$4:$B$994,A575)-SUMIFS(ZOiS!$H$4:$H$994,ZOiS!$B$4:$B$994,A575),IF(C575="Ma-Wn",SUMIFS(ZOiS!$H$4:$H$994,ZOiS!$B$4:$B$994,A575)-SUMIFS(ZOiS!$G$4:$G$994,ZOiS!$B$4:$B$994,A575),SUMIFS(ZOiS!$H$4:$H$994,ZOiS!$B$4:$B$994,A575)))),"")</f>
        <v/>
      </c>
      <c r="H575" s="150" t="str">
        <f>IF(G575&lt;&gt;"",IF(G575="Wn",SUMIFS(ZOiS!$G$4:$G$994,ZOiS!$B$4:$B$994,E575),IF(G575="Wn-Ma",SUMIFS(ZOiS!$G$4:$G$994,ZOiS!$B$4:$B$994,E575)-SUMIFS(ZOiS!$H$4:$H$994,ZOiS!$B$4:$B$994,E575),IF(G575="Ma-Wn",SUMIFS(ZOiS!$H$4:$H$994,ZOiS!$B$4:$B$994,E575)-SUMIFS(ZOiS!$G$4:$G$994,ZOiS!$B$4:$B$994,E575),SUMIFS(ZOiS!$H$4:$H$994,ZOiS!$B$4:$B$994,E575)))),"")</f>
        <v/>
      </c>
      <c r="L575" s="150" t="str">
        <f>IF(K575&lt;&gt;"",IF(K575="Wn",SUMIFS(ZOiS!$E$4:$E$994,ZOiS!$B$4:$B$994,I575),IF(K575="Wn-Ma",SUMIFS(ZOiS!$E$4:$E$994,ZOiS!$B$4:$B$994,I575)-SUMIFS(ZOiS!$F$4:$F$994,ZOiS!$B$4:$B$994,I575),IF(K575="Ma-Wn",SUMIFS(ZOiS!$F$4:$F$994,ZOiS!$B$4:$B$994,I575)-SUMIFS(ZOiS!$E$4:$E$994,ZOiS!$B$4:$B$994,I575),SUMIFS(ZOiS!$F$4:$F$994,ZOiS!$B$4:$B$994,I575)))),"")</f>
        <v/>
      </c>
    </row>
    <row r="576" spans="4:12" x14ac:dyDescent="0.2">
      <c r="D576" s="150" t="str">
        <f>IF(C576&lt;&gt;"",IF(C576="Wn",SUMIFS(ZOiS!$G$4:$G$994,ZOiS!$B$4:$B$994,A576),IF(C576="Wn-Ma",SUMIFS(ZOiS!$G$4:$G$994,ZOiS!$B$4:$B$994,A576)-SUMIFS(ZOiS!$H$4:$H$994,ZOiS!$B$4:$B$994,A576),IF(C576="Ma-Wn",SUMIFS(ZOiS!$H$4:$H$994,ZOiS!$B$4:$B$994,A576)-SUMIFS(ZOiS!$G$4:$G$994,ZOiS!$B$4:$B$994,A576),SUMIFS(ZOiS!$H$4:$H$994,ZOiS!$B$4:$B$994,A576)))),"")</f>
        <v/>
      </c>
      <c r="H576" s="150" t="str">
        <f>IF(G576&lt;&gt;"",IF(G576="Wn",SUMIFS(ZOiS!$G$4:$G$994,ZOiS!$B$4:$B$994,E576),IF(G576="Wn-Ma",SUMIFS(ZOiS!$G$4:$G$994,ZOiS!$B$4:$B$994,E576)-SUMIFS(ZOiS!$H$4:$H$994,ZOiS!$B$4:$B$994,E576),IF(G576="Ma-Wn",SUMIFS(ZOiS!$H$4:$H$994,ZOiS!$B$4:$B$994,E576)-SUMIFS(ZOiS!$G$4:$G$994,ZOiS!$B$4:$B$994,E576),SUMIFS(ZOiS!$H$4:$H$994,ZOiS!$B$4:$B$994,E576)))),"")</f>
        <v/>
      </c>
      <c r="L576" s="150" t="str">
        <f>IF(K576&lt;&gt;"",IF(K576="Wn",SUMIFS(ZOiS!$E$4:$E$994,ZOiS!$B$4:$B$994,I576),IF(K576="Wn-Ma",SUMIFS(ZOiS!$E$4:$E$994,ZOiS!$B$4:$B$994,I576)-SUMIFS(ZOiS!$F$4:$F$994,ZOiS!$B$4:$B$994,I576),IF(K576="Ma-Wn",SUMIFS(ZOiS!$F$4:$F$994,ZOiS!$B$4:$B$994,I576)-SUMIFS(ZOiS!$E$4:$E$994,ZOiS!$B$4:$B$994,I576),SUMIFS(ZOiS!$F$4:$F$994,ZOiS!$B$4:$B$994,I576)))),"")</f>
        <v/>
      </c>
    </row>
    <row r="577" spans="4:12" x14ac:dyDescent="0.2">
      <c r="D577" s="150" t="str">
        <f>IF(C577&lt;&gt;"",IF(C577="Wn",SUMIFS(ZOiS!$G$4:$G$994,ZOiS!$B$4:$B$994,A577),IF(C577="Wn-Ma",SUMIFS(ZOiS!$G$4:$G$994,ZOiS!$B$4:$B$994,A577)-SUMIFS(ZOiS!$H$4:$H$994,ZOiS!$B$4:$B$994,A577),IF(C577="Ma-Wn",SUMIFS(ZOiS!$H$4:$H$994,ZOiS!$B$4:$B$994,A577)-SUMIFS(ZOiS!$G$4:$G$994,ZOiS!$B$4:$B$994,A577),SUMIFS(ZOiS!$H$4:$H$994,ZOiS!$B$4:$B$994,A577)))),"")</f>
        <v/>
      </c>
      <c r="H577" s="150" t="str">
        <f>IF(G577&lt;&gt;"",IF(G577="Wn",SUMIFS(ZOiS!$G$4:$G$994,ZOiS!$B$4:$B$994,E577),IF(G577="Wn-Ma",SUMIFS(ZOiS!$G$4:$G$994,ZOiS!$B$4:$B$994,E577)-SUMIFS(ZOiS!$H$4:$H$994,ZOiS!$B$4:$B$994,E577),IF(G577="Ma-Wn",SUMIFS(ZOiS!$H$4:$H$994,ZOiS!$B$4:$B$994,E577)-SUMIFS(ZOiS!$G$4:$G$994,ZOiS!$B$4:$B$994,E577),SUMIFS(ZOiS!$H$4:$H$994,ZOiS!$B$4:$B$994,E577)))),"")</f>
        <v/>
      </c>
      <c r="L577" s="150" t="str">
        <f>IF(K577&lt;&gt;"",IF(K577="Wn",SUMIFS(ZOiS!$E$4:$E$994,ZOiS!$B$4:$B$994,I577),IF(K577="Wn-Ma",SUMIFS(ZOiS!$E$4:$E$994,ZOiS!$B$4:$B$994,I577)-SUMIFS(ZOiS!$F$4:$F$994,ZOiS!$B$4:$B$994,I577),IF(K577="Ma-Wn",SUMIFS(ZOiS!$F$4:$F$994,ZOiS!$B$4:$B$994,I577)-SUMIFS(ZOiS!$E$4:$E$994,ZOiS!$B$4:$B$994,I577),SUMIFS(ZOiS!$F$4:$F$994,ZOiS!$B$4:$B$994,I577)))),"")</f>
        <v/>
      </c>
    </row>
    <row r="578" spans="4:12" x14ac:dyDescent="0.2">
      <c r="D578" s="150" t="str">
        <f>IF(C578&lt;&gt;"",IF(C578="Wn",SUMIFS(ZOiS!$G$4:$G$994,ZOiS!$B$4:$B$994,A578),IF(C578="Wn-Ma",SUMIFS(ZOiS!$G$4:$G$994,ZOiS!$B$4:$B$994,A578)-SUMIFS(ZOiS!$H$4:$H$994,ZOiS!$B$4:$B$994,A578),IF(C578="Ma-Wn",SUMIFS(ZOiS!$H$4:$H$994,ZOiS!$B$4:$B$994,A578)-SUMIFS(ZOiS!$G$4:$G$994,ZOiS!$B$4:$B$994,A578),SUMIFS(ZOiS!$H$4:$H$994,ZOiS!$B$4:$B$994,A578)))),"")</f>
        <v/>
      </c>
      <c r="H578" s="150" t="str">
        <f>IF(G578&lt;&gt;"",IF(G578="Wn",SUMIFS(ZOiS!$G$4:$G$994,ZOiS!$B$4:$B$994,E578),IF(G578="Wn-Ma",SUMIFS(ZOiS!$G$4:$G$994,ZOiS!$B$4:$B$994,E578)-SUMIFS(ZOiS!$H$4:$H$994,ZOiS!$B$4:$B$994,E578),IF(G578="Ma-Wn",SUMIFS(ZOiS!$H$4:$H$994,ZOiS!$B$4:$B$994,E578)-SUMIFS(ZOiS!$G$4:$G$994,ZOiS!$B$4:$B$994,E578),SUMIFS(ZOiS!$H$4:$H$994,ZOiS!$B$4:$B$994,E578)))),"")</f>
        <v/>
      </c>
      <c r="L578" s="150" t="str">
        <f>IF(K578&lt;&gt;"",IF(K578="Wn",SUMIFS(ZOiS!$E$4:$E$994,ZOiS!$B$4:$B$994,I578),IF(K578="Wn-Ma",SUMIFS(ZOiS!$E$4:$E$994,ZOiS!$B$4:$B$994,I578)-SUMIFS(ZOiS!$F$4:$F$994,ZOiS!$B$4:$B$994,I578),IF(K578="Ma-Wn",SUMIFS(ZOiS!$F$4:$F$994,ZOiS!$B$4:$B$994,I578)-SUMIFS(ZOiS!$E$4:$E$994,ZOiS!$B$4:$B$994,I578),SUMIFS(ZOiS!$F$4:$F$994,ZOiS!$B$4:$B$994,I578)))),"")</f>
        <v/>
      </c>
    </row>
    <row r="579" spans="4:12" x14ac:dyDescent="0.2">
      <c r="D579" s="150" t="str">
        <f>IF(C579&lt;&gt;"",IF(C579="Wn",SUMIFS(ZOiS!$G$4:$G$994,ZOiS!$B$4:$B$994,A579),IF(C579="Wn-Ma",SUMIFS(ZOiS!$G$4:$G$994,ZOiS!$B$4:$B$994,A579)-SUMIFS(ZOiS!$H$4:$H$994,ZOiS!$B$4:$B$994,A579),IF(C579="Ma-Wn",SUMIFS(ZOiS!$H$4:$H$994,ZOiS!$B$4:$B$994,A579)-SUMIFS(ZOiS!$G$4:$G$994,ZOiS!$B$4:$B$994,A579),SUMIFS(ZOiS!$H$4:$H$994,ZOiS!$B$4:$B$994,A579)))),"")</f>
        <v/>
      </c>
      <c r="H579" s="150" t="str">
        <f>IF(G579&lt;&gt;"",IF(G579="Wn",SUMIFS(ZOiS!$G$4:$G$994,ZOiS!$B$4:$B$994,E579),IF(G579="Wn-Ma",SUMIFS(ZOiS!$G$4:$G$994,ZOiS!$B$4:$B$994,E579)-SUMIFS(ZOiS!$H$4:$H$994,ZOiS!$B$4:$B$994,E579),IF(G579="Ma-Wn",SUMIFS(ZOiS!$H$4:$H$994,ZOiS!$B$4:$B$994,E579)-SUMIFS(ZOiS!$G$4:$G$994,ZOiS!$B$4:$B$994,E579),SUMIFS(ZOiS!$H$4:$H$994,ZOiS!$B$4:$B$994,E579)))),"")</f>
        <v/>
      </c>
      <c r="L579" s="150" t="str">
        <f>IF(K579&lt;&gt;"",IF(K579="Wn",SUMIFS(ZOiS!$E$4:$E$994,ZOiS!$B$4:$B$994,I579),IF(K579="Wn-Ma",SUMIFS(ZOiS!$E$4:$E$994,ZOiS!$B$4:$B$994,I579)-SUMIFS(ZOiS!$F$4:$F$994,ZOiS!$B$4:$B$994,I579),IF(K579="Ma-Wn",SUMIFS(ZOiS!$F$4:$F$994,ZOiS!$B$4:$B$994,I579)-SUMIFS(ZOiS!$E$4:$E$994,ZOiS!$B$4:$B$994,I579),SUMIFS(ZOiS!$F$4:$F$994,ZOiS!$B$4:$B$994,I579)))),"")</f>
        <v/>
      </c>
    </row>
    <row r="580" spans="4:12" x14ac:dyDescent="0.2">
      <c r="D580" s="150" t="str">
        <f>IF(C580&lt;&gt;"",IF(C580="Wn",SUMIFS(ZOiS!$G$4:$G$994,ZOiS!$B$4:$B$994,A580),IF(C580="Wn-Ma",SUMIFS(ZOiS!$G$4:$G$994,ZOiS!$B$4:$B$994,A580)-SUMIFS(ZOiS!$H$4:$H$994,ZOiS!$B$4:$B$994,A580),IF(C580="Ma-Wn",SUMIFS(ZOiS!$H$4:$H$994,ZOiS!$B$4:$B$994,A580)-SUMIFS(ZOiS!$G$4:$G$994,ZOiS!$B$4:$B$994,A580),SUMIFS(ZOiS!$H$4:$H$994,ZOiS!$B$4:$B$994,A580)))),"")</f>
        <v/>
      </c>
      <c r="H580" s="150" t="str">
        <f>IF(G580&lt;&gt;"",IF(G580="Wn",SUMIFS(ZOiS!$G$4:$G$994,ZOiS!$B$4:$B$994,E580),IF(G580="Wn-Ma",SUMIFS(ZOiS!$G$4:$G$994,ZOiS!$B$4:$B$994,E580)-SUMIFS(ZOiS!$H$4:$H$994,ZOiS!$B$4:$B$994,E580),IF(G580="Ma-Wn",SUMIFS(ZOiS!$H$4:$H$994,ZOiS!$B$4:$B$994,E580)-SUMIFS(ZOiS!$G$4:$G$994,ZOiS!$B$4:$B$994,E580),SUMIFS(ZOiS!$H$4:$H$994,ZOiS!$B$4:$B$994,E580)))),"")</f>
        <v/>
      </c>
      <c r="L580" s="150" t="str">
        <f>IF(K580&lt;&gt;"",IF(K580="Wn",SUMIFS(ZOiS!$E$4:$E$994,ZOiS!$B$4:$B$994,I580),IF(K580="Wn-Ma",SUMIFS(ZOiS!$E$4:$E$994,ZOiS!$B$4:$B$994,I580)-SUMIFS(ZOiS!$F$4:$F$994,ZOiS!$B$4:$B$994,I580),IF(K580="Ma-Wn",SUMIFS(ZOiS!$F$4:$F$994,ZOiS!$B$4:$B$994,I580)-SUMIFS(ZOiS!$E$4:$E$994,ZOiS!$B$4:$B$994,I580),SUMIFS(ZOiS!$F$4:$F$994,ZOiS!$B$4:$B$994,I580)))),"")</f>
        <v/>
      </c>
    </row>
    <row r="581" spans="4:12" x14ac:dyDescent="0.2">
      <c r="D581" s="150" t="str">
        <f>IF(C581&lt;&gt;"",IF(C581="Wn",SUMIFS(ZOiS!$G$4:$G$994,ZOiS!$B$4:$B$994,A581),IF(C581="Wn-Ma",SUMIFS(ZOiS!$G$4:$G$994,ZOiS!$B$4:$B$994,A581)-SUMIFS(ZOiS!$H$4:$H$994,ZOiS!$B$4:$B$994,A581),IF(C581="Ma-Wn",SUMIFS(ZOiS!$H$4:$H$994,ZOiS!$B$4:$B$994,A581)-SUMIFS(ZOiS!$G$4:$G$994,ZOiS!$B$4:$B$994,A581),SUMIFS(ZOiS!$H$4:$H$994,ZOiS!$B$4:$B$994,A581)))),"")</f>
        <v/>
      </c>
      <c r="H581" s="150" t="str">
        <f>IF(G581&lt;&gt;"",IF(G581="Wn",SUMIFS(ZOiS!$G$4:$G$994,ZOiS!$B$4:$B$994,E581),IF(G581="Wn-Ma",SUMIFS(ZOiS!$G$4:$G$994,ZOiS!$B$4:$B$994,E581)-SUMIFS(ZOiS!$H$4:$H$994,ZOiS!$B$4:$B$994,E581),IF(G581="Ma-Wn",SUMIFS(ZOiS!$H$4:$H$994,ZOiS!$B$4:$B$994,E581)-SUMIFS(ZOiS!$G$4:$G$994,ZOiS!$B$4:$B$994,E581),SUMIFS(ZOiS!$H$4:$H$994,ZOiS!$B$4:$B$994,E581)))),"")</f>
        <v/>
      </c>
      <c r="L581" s="150" t="str">
        <f>IF(K581&lt;&gt;"",IF(K581="Wn",SUMIFS(ZOiS!$E$4:$E$994,ZOiS!$B$4:$B$994,I581),IF(K581="Wn-Ma",SUMIFS(ZOiS!$E$4:$E$994,ZOiS!$B$4:$B$994,I581)-SUMIFS(ZOiS!$F$4:$F$994,ZOiS!$B$4:$B$994,I581),IF(K581="Ma-Wn",SUMIFS(ZOiS!$F$4:$F$994,ZOiS!$B$4:$B$994,I581)-SUMIFS(ZOiS!$E$4:$E$994,ZOiS!$B$4:$B$994,I581),SUMIFS(ZOiS!$F$4:$F$994,ZOiS!$B$4:$B$994,I581)))),"")</f>
        <v/>
      </c>
    </row>
    <row r="582" spans="4:12" x14ac:dyDescent="0.2">
      <c r="D582" s="150" t="str">
        <f>IF(C582&lt;&gt;"",IF(C582="Wn",SUMIFS(ZOiS!$G$4:$G$994,ZOiS!$B$4:$B$994,A582),IF(C582="Wn-Ma",SUMIFS(ZOiS!$G$4:$G$994,ZOiS!$B$4:$B$994,A582)-SUMIFS(ZOiS!$H$4:$H$994,ZOiS!$B$4:$B$994,A582),IF(C582="Ma-Wn",SUMIFS(ZOiS!$H$4:$H$994,ZOiS!$B$4:$B$994,A582)-SUMIFS(ZOiS!$G$4:$G$994,ZOiS!$B$4:$B$994,A582),SUMIFS(ZOiS!$H$4:$H$994,ZOiS!$B$4:$B$994,A582)))),"")</f>
        <v/>
      </c>
      <c r="H582" s="150" t="str">
        <f>IF(G582&lt;&gt;"",IF(G582="Wn",SUMIFS(ZOiS!$G$4:$G$994,ZOiS!$B$4:$B$994,E582),IF(G582="Wn-Ma",SUMIFS(ZOiS!$G$4:$G$994,ZOiS!$B$4:$B$994,E582)-SUMIFS(ZOiS!$H$4:$H$994,ZOiS!$B$4:$B$994,E582),IF(G582="Ma-Wn",SUMIFS(ZOiS!$H$4:$H$994,ZOiS!$B$4:$B$994,E582)-SUMIFS(ZOiS!$G$4:$G$994,ZOiS!$B$4:$B$994,E582),SUMIFS(ZOiS!$H$4:$H$994,ZOiS!$B$4:$B$994,E582)))),"")</f>
        <v/>
      </c>
      <c r="L582" s="150" t="str">
        <f>IF(K582&lt;&gt;"",IF(K582="Wn",SUMIFS(ZOiS!$E$4:$E$994,ZOiS!$B$4:$B$994,I582),IF(K582="Wn-Ma",SUMIFS(ZOiS!$E$4:$E$994,ZOiS!$B$4:$B$994,I582)-SUMIFS(ZOiS!$F$4:$F$994,ZOiS!$B$4:$B$994,I582),IF(K582="Ma-Wn",SUMIFS(ZOiS!$F$4:$F$994,ZOiS!$B$4:$B$994,I582)-SUMIFS(ZOiS!$E$4:$E$994,ZOiS!$B$4:$B$994,I582),SUMIFS(ZOiS!$F$4:$F$994,ZOiS!$B$4:$B$994,I582)))),"")</f>
        <v/>
      </c>
    </row>
    <row r="583" spans="4:12" x14ac:dyDescent="0.2">
      <c r="D583" s="150" t="str">
        <f>IF(C583&lt;&gt;"",IF(C583="Wn",SUMIFS(ZOiS!$G$4:$G$994,ZOiS!$B$4:$B$994,A583),IF(C583="Wn-Ma",SUMIFS(ZOiS!$G$4:$G$994,ZOiS!$B$4:$B$994,A583)-SUMIFS(ZOiS!$H$4:$H$994,ZOiS!$B$4:$B$994,A583),IF(C583="Ma-Wn",SUMIFS(ZOiS!$H$4:$H$994,ZOiS!$B$4:$B$994,A583)-SUMIFS(ZOiS!$G$4:$G$994,ZOiS!$B$4:$B$994,A583),SUMIFS(ZOiS!$H$4:$H$994,ZOiS!$B$4:$B$994,A583)))),"")</f>
        <v/>
      </c>
      <c r="H583" s="150" t="str">
        <f>IF(G583&lt;&gt;"",IF(G583="Wn",SUMIFS(ZOiS!$G$4:$G$994,ZOiS!$B$4:$B$994,E583),IF(G583="Wn-Ma",SUMIFS(ZOiS!$G$4:$G$994,ZOiS!$B$4:$B$994,E583)-SUMIFS(ZOiS!$H$4:$H$994,ZOiS!$B$4:$B$994,E583),IF(G583="Ma-Wn",SUMIFS(ZOiS!$H$4:$H$994,ZOiS!$B$4:$B$994,E583)-SUMIFS(ZOiS!$G$4:$G$994,ZOiS!$B$4:$B$994,E583),SUMIFS(ZOiS!$H$4:$H$994,ZOiS!$B$4:$B$994,E583)))),"")</f>
        <v/>
      </c>
      <c r="L583" s="150" t="str">
        <f>IF(K583&lt;&gt;"",IF(K583="Wn",SUMIFS(ZOiS!$E$4:$E$994,ZOiS!$B$4:$B$994,I583),IF(K583="Wn-Ma",SUMIFS(ZOiS!$E$4:$E$994,ZOiS!$B$4:$B$994,I583)-SUMIFS(ZOiS!$F$4:$F$994,ZOiS!$B$4:$B$994,I583),IF(K583="Ma-Wn",SUMIFS(ZOiS!$F$4:$F$994,ZOiS!$B$4:$B$994,I583)-SUMIFS(ZOiS!$E$4:$E$994,ZOiS!$B$4:$B$994,I583),SUMIFS(ZOiS!$F$4:$F$994,ZOiS!$B$4:$B$994,I583)))),"")</f>
        <v/>
      </c>
    </row>
    <row r="584" spans="4:12" x14ac:dyDescent="0.2">
      <c r="D584" s="150" t="str">
        <f>IF(C584&lt;&gt;"",IF(C584="Wn",SUMIFS(ZOiS!$G$4:$G$994,ZOiS!$B$4:$B$994,A584),IF(C584="Wn-Ma",SUMIFS(ZOiS!$G$4:$G$994,ZOiS!$B$4:$B$994,A584)-SUMIFS(ZOiS!$H$4:$H$994,ZOiS!$B$4:$B$994,A584),IF(C584="Ma-Wn",SUMIFS(ZOiS!$H$4:$H$994,ZOiS!$B$4:$B$994,A584)-SUMIFS(ZOiS!$G$4:$G$994,ZOiS!$B$4:$B$994,A584),SUMIFS(ZOiS!$H$4:$H$994,ZOiS!$B$4:$B$994,A584)))),"")</f>
        <v/>
      </c>
      <c r="H584" s="150" t="str">
        <f>IF(G584&lt;&gt;"",IF(G584="Wn",SUMIFS(ZOiS!$G$4:$G$994,ZOiS!$B$4:$B$994,E584),IF(G584="Wn-Ma",SUMIFS(ZOiS!$G$4:$G$994,ZOiS!$B$4:$B$994,E584)-SUMIFS(ZOiS!$H$4:$H$994,ZOiS!$B$4:$B$994,E584),IF(G584="Ma-Wn",SUMIFS(ZOiS!$H$4:$H$994,ZOiS!$B$4:$B$994,E584)-SUMIFS(ZOiS!$G$4:$G$994,ZOiS!$B$4:$B$994,E584),SUMIFS(ZOiS!$H$4:$H$994,ZOiS!$B$4:$B$994,E584)))),"")</f>
        <v/>
      </c>
      <c r="L584" s="150" t="str">
        <f>IF(K584&lt;&gt;"",IF(K584="Wn",SUMIFS(ZOiS!$E$4:$E$994,ZOiS!$B$4:$B$994,I584),IF(K584="Wn-Ma",SUMIFS(ZOiS!$E$4:$E$994,ZOiS!$B$4:$B$994,I584)-SUMIFS(ZOiS!$F$4:$F$994,ZOiS!$B$4:$B$994,I584),IF(K584="Ma-Wn",SUMIFS(ZOiS!$F$4:$F$994,ZOiS!$B$4:$B$994,I584)-SUMIFS(ZOiS!$E$4:$E$994,ZOiS!$B$4:$B$994,I584),SUMIFS(ZOiS!$F$4:$F$994,ZOiS!$B$4:$B$994,I584)))),"")</f>
        <v/>
      </c>
    </row>
    <row r="585" spans="4:12" x14ac:dyDescent="0.2">
      <c r="D585" s="150" t="str">
        <f>IF(C585&lt;&gt;"",IF(C585="Wn",SUMIFS(ZOiS!$G$4:$G$994,ZOiS!$B$4:$B$994,A585),IF(C585="Wn-Ma",SUMIFS(ZOiS!$G$4:$G$994,ZOiS!$B$4:$B$994,A585)-SUMIFS(ZOiS!$H$4:$H$994,ZOiS!$B$4:$B$994,A585),IF(C585="Ma-Wn",SUMIFS(ZOiS!$H$4:$H$994,ZOiS!$B$4:$B$994,A585)-SUMIFS(ZOiS!$G$4:$G$994,ZOiS!$B$4:$B$994,A585),SUMIFS(ZOiS!$H$4:$H$994,ZOiS!$B$4:$B$994,A585)))),"")</f>
        <v/>
      </c>
      <c r="H585" s="150" t="str">
        <f>IF(G585&lt;&gt;"",IF(G585="Wn",SUMIFS(ZOiS!$G$4:$G$994,ZOiS!$B$4:$B$994,E585),IF(G585="Wn-Ma",SUMIFS(ZOiS!$G$4:$G$994,ZOiS!$B$4:$B$994,E585)-SUMIFS(ZOiS!$H$4:$H$994,ZOiS!$B$4:$B$994,E585),IF(G585="Ma-Wn",SUMIFS(ZOiS!$H$4:$H$994,ZOiS!$B$4:$B$994,E585)-SUMIFS(ZOiS!$G$4:$G$994,ZOiS!$B$4:$B$994,E585),SUMIFS(ZOiS!$H$4:$H$994,ZOiS!$B$4:$B$994,E585)))),"")</f>
        <v/>
      </c>
      <c r="L585" s="150" t="str">
        <f>IF(K585&lt;&gt;"",IF(K585="Wn",SUMIFS(ZOiS!$E$4:$E$994,ZOiS!$B$4:$B$994,I585),IF(K585="Wn-Ma",SUMIFS(ZOiS!$E$4:$E$994,ZOiS!$B$4:$B$994,I585)-SUMIFS(ZOiS!$F$4:$F$994,ZOiS!$B$4:$B$994,I585),IF(K585="Ma-Wn",SUMIFS(ZOiS!$F$4:$F$994,ZOiS!$B$4:$B$994,I585)-SUMIFS(ZOiS!$E$4:$E$994,ZOiS!$B$4:$B$994,I585),SUMIFS(ZOiS!$F$4:$F$994,ZOiS!$B$4:$B$994,I585)))),"")</f>
        <v/>
      </c>
    </row>
    <row r="586" spans="4:12" x14ac:dyDescent="0.2">
      <c r="D586" s="150" t="str">
        <f>IF(C586&lt;&gt;"",IF(C586="Wn",SUMIFS(ZOiS!$G$4:$G$994,ZOiS!$B$4:$B$994,A586),IF(C586="Wn-Ma",SUMIFS(ZOiS!$G$4:$G$994,ZOiS!$B$4:$B$994,A586)-SUMIFS(ZOiS!$H$4:$H$994,ZOiS!$B$4:$B$994,A586),IF(C586="Ma-Wn",SUMIFS(ZOiS!$H$4:$H$994,ZOiS!$B$4:$B$994,A586)-SUMIFS(ZOiS!$G$4:$G$994,ZOiS!$B$4:$B$994,A586),SUMIFS(ZOiS!$H$4:$H$994,ZOiS!$B$4:$B$994,A586)))),"")</f>
        <v/>
      </c>
      <c r="H586" s="150" t="str">
        <f>IF(G586&lt;&gt;"",IF(G586="Wn",SUMIFS(ZOiS!$G$4:$G$994,ZOiS!$B$4:$B$994,E586),IF(G586="Wn-Ma",SUMIFS(ZOiS!$G$4:$G$994,ZOiS!$B$4:$B$994,E586)-SUMIFS(ZOiS!$H$4:$H$994,ZOiS!$B$4:$B$994,E586),IF(G586="Ma-Wn",SUMIFS(ZOiS!$H$4:$H$994,ZOiS!$B$4:$B$994,E586)-SUMIFS(ZOiS!$G$4:$G$994,ZOiS!$B$4:$B$994,E586),SUMIFS(ZOiS!$H$4:$H$994,ZOiS!$B$4:$B$994,E586)))),"")</f>
        <v/>
      </c>
      <c r="L586" s="150" t="str">
        <f>IF(K586&lt;&gt;"",IF(K586="Wn",SUMIFS(ZOiS!$E$4:$E$994,ZOiS!$B$4:$B$994,I586),IF(K586="Wn-Ma",SUMIFS(ZOiS!$E$4:$E$994,ZOiS!$B$4:$B$994,I586)-SUMIFS(ZOiS!$F$4:$F$994,ZOiS!$B$4:$B$994,I586),IF(K586="Ma-Wn",SUMIFS(ZOiS!$F$4:$F$994,ZOiS!$B$4:$B$994,I586)-SUMIFS(ZOiS!$E$4:$E$994,ZOiS!$B$4:$B$994,I586),SUMIFS(ZOiS!$F$4:$F$994,ZOiS!$B$4:$B$994,I586)))),"")</f>
        <v/>
      </c>
    </row>
    <row r="587" spans="4:12" x14ac:dyDescent="0.2">
      <c r="D587" s="150" t="str">
        <f>IF(C587&lt;&gt;"",IF(C587="Wn",SUMIFS(ZOiS!$G$4:$G$994,ZOiS!$B$4:$B$994,A587),IF(C587="Wn-Ma",SUMIFS(ZOiS!$G$4:$G$994,ZOiS!$B$4:$B$994,A587)-SUMIFS(ZOiS!$H$4:$H$994,ZOiS!$B$4:$B$994,A587),IF(C587="Ma-Wn",SUMIFS(ZOiS!$H$4:$H$994,ZOiS!$B$4:$B$994,A587)-SUMIFS(ZOiS!$G$4:$G$994,ZOiS!$B$4:$B$994,A587),SUMIFS(ZOiS!$H$4:$H$994,ZOiS!$B$4:$B$994,A587)))),"")</f>
        <v/>
      </c>
      <c r="H587" s="150" t="str">
        <f>IF(G587&lt;&gt;"",IF(G587="Wn",SUMIFS(ZOiS!$G$4:$G$994,ZOiS!$B$4:$B$994,E587),IF(G587="Wn-Ma",SUMIFS(ZOiS!$G$4:$G$994,ZOiS!$B$4:$B$994,E587)-SUMIFS(ZOiS!$H$4:$H$994,ZOiS!$B$4:$B$994,E587),IF(G587="Ma-Wn",SUMIFS(ZOiS!$H$4:$H$994,ZOiS!$B$4:$B$994,E587)-SUMIFS(ZOiS!$G$4:$G$994,ZOiS!$B$4:$B$994,E587),SUMIFS(ZOiS!$H$4:$H$994,ZOiS!$B$4:$B$994,E587)))),"")</f>
        <v/>
      </c>
      <c r="L587" s="150" t="str">
        <f>IF(K587&lt;&gt;"",IF(K587="Wn",SUMIFS(ZOiS!$E$4:$E$994,ZOiS!$B$4:$B$994,I587),IF(K587="Wn-Ma",SUMIFS(ZOiS!$E$4:$E$994,ZOiS!$B$4:$B$994,I587)-SUMIFS(ZOiS!$F$4:$F$994,ZOiS!$B$4:$B$994,I587),IF(K587="Ma-Wn",SUMIFS(ZOiS!$F$4:$F$994,ZOiS!$B$4:$B$994,I587)-SUMIFS(ZOiS!$E$4:$E$994,ZOiS!$B$4:$B$994,I587),SUMIFS(ZOiS!$F$4:$F$994,ZOiS!$B$4:$B$994,I587)))),"")</f>
        <v/>
      </c>
    </row>
    <row r="588" spans="4:12" x14ac:dyDescent="0.2">
      <c r="D588" s="150" t="str">
        <f>IF(C588&lt;&gt;"",IF(C588="Wn",SUMIFS(ZOiS!$G$4:$G$994,ZOiS!$B$4:$B$994,A588),IF(C588="Wn-Ma",SUMIFS(ZOiS!$G$4:$G$994,ZOiS!$B$4:$B$994,A588)-SUMIFS(ZOiS!$H$4:$H$994,ZOiS!$B$4:$B$994,A588),IF(C588="Ma-Wn",SUMIFS(ZOiS!$H$4:$H$994,ZOiS!$B$4:$B$994,A588)-SUMIFS(ZOiS!$G$4:$G$994,ZOiS!$B$4:$B$994,A588),SUMIFS(ZOiS!$H$4:$H$994,ZOiS!$B$4:$B$994,A588)))),"")</f>
        <v/>
      </c>
      <c r="H588" s="150" t="str">
        <f>IF(G588&lt;&gt;"",IF(G588="Wn",SUMIFS(ZOiS!$G$4:$G$994,ZOiS!$B$4:$B$994,E588),IF(G588="Wn-Ma",SUMIFS(ZOiS!$G$4:$G$994,ZOiS!$B$4:$B$994,E588)-SUMIFS(ZOiS!$H$4:$H$994,ZOiS!$B$4:$B$994,E588),IF(G588="Ma-Wn",SUMIFS(ZOiS!$H$4:$H$994,ZOiS!$B$4:$B$994,E588)-SUMIFS(ZOiS!$G$4:$G$994,ZOiS!$B$4:$B$994,E588),SUMIFS(ZOiS!$H$4:$H$994,ZOiS!$B$4:$B$994,E588)))),"")</f>
        <v/>
      </c>
      <c r="L588" s="150" t="str">
        <f>IF(K588&lt;&gt;"",IF(K588="Wn",SUMIFS(ZOiS!$E$4:$E$994,ZOiS!$B$4:$B$994,I588),IF(K588="Wn-Ma",SUMIFS(ZOiS!$E$4:$E$994,ZOiS!$B$4:$B$994,I588)-SUMIFS(ZOiS!$F$4:$F$994,ZOiS!$B$4:$B$994,I588),IF(K588="Ma-Wn",SUMIFS(ZOiS!$F$4:$F$994,ZOiS!$B$4:$B$994,I588)-SUMIFS(ZOiS!$E$4:$E$994,ZOiS!$B$4:$B$994,I588),SUMIFS(ZOiS!$F$4:$F$994,ZOiS!$B$4:$B$994,I588)))),"")</f>
        <v/>
      </c>
    </row>
    <row r="589" spans="4:12" x14ac:dyDescent="0.2">
      <c r="D589" s="150" t="str">
        <f>IF(C589&lt;&gt;"",IF(C589="Wn",SUMIFS(ZOiS!$G$4:$G$994,ZOiS!$B$4:$B$994,A589),IF(C589="Wn-Ma",SUMIFS(ZOiS!$G$4:$G$994,ZOiS!$B$4:$B$994,A589)-SUMIFS(ZOiS!$H$4:$H$994,ZOiS!$B$4:$B$994,A589),IF(C589="Ma-Wn",SUMIFS(ZOiS!$H$4:$H$994,ZOiS!$B$4:$B$994,A589)-SUMIFS(ZOiS!$G$4:$G$994,ZOiS!$B$4:$B$994,A589),SUMIFS(ZOiS!$H$4:$H$994,ZOiS!$B$4:$B$994,A589)))),"")</f>
        <v/>
      </c>
      <c r="H589" s="150" t="str">
        <f>IF(G589&lt;&gt;"",IF(G589="Wn",SUMIFS(ZOiS!$G$4:$G$994,ZOiS!$B$4:$B$994,E589),IF(G589="Wn-Ma",SUMIFS(ZOiS!$G$4:$G$994,ZOiS!$B$4:$B$994,E589)-SUMIFS(ZOiS!$H$4:$H$994,ZOiS!$B$4:$B$994,E589),IF(G589="Ma-Wn",SUMIFS(ZOiS!$H$4:$H$994,ZOiS!$B$4:$B$994,E589)-SUMIFS(ZOiS!$G$4:$G$994,ZOiS!$B$4:$B$994,E589),SUMIFS(ZOiS!$H$4:$H$994,ZOiS!$B$4:$B$994,E589)))),"")</f>
        <v/>
      </c>
      <c r="L589" s="150" t="str">
        <f>IF(K589&lt;&gt;"",IF(K589="Wn",SUMIFS(ZOiS!$E$4:$E$994,ZOiS!$B$4:$B$994,I589),IF(K589="Wn-Ma",SUMIFS(ZOiS!$E$4:$E$994,ZOiS!$B$4:$B$994,I589)-SUMIFS(ZOiS!$F$4:$F$994,ZOiS!$B$4:$B$994,I589),IF(K589="Ma-Wn",SUMIFS(ZOiS!$F$4:$F$994,ZOiS!$B$4:$B$994,I589)-SUMIFS(ZOiS!$E$4:$E$994,ZOiS!$B$4:$B$994,I589),SUMIFS(ZOiS!$F$4:$F$994,ZOiS!$B$4:$B$994,I589)))),"")</f>
        <v/>
      </c>
    </row>
    <row r="590" spans="4:12" x14ac:dyDescent="0.2">
      <c r="D590" s="150" t="str">
        <f>IF(C590&lt;&gt;"",IF(C590="Wn",SUMIFS(ZOiS!$G$4:$G$994,ZOiS!$B$4:$B$994,A590),IF(C590="Wn-Ma",SUMIFS(ZOiS!$G$4:$G$994,ZOiS!$B$4:$B$994,A590)-SUMIFS(ZOiS!$H$4:$H$994,ZOiS!$B$4:$B$994,A590),IF(C590="Ma-Wn",SUMIFS(ZOiS!$H$4:$H$994,ZOiS!$B$4:$B$994,A590)-SUMIFS(ZOiS!$G$4:$G$994,ZOiS!$B$4:$B$994,A590),SUMIFS(ZOiS!$H$4:$H$994,ZOiS!$B$4:$B$994,A590)))),"")</f>
        <v/>
      </c>
      <c r="H590" s="150" t="str">
        <f>IF(G590&lt;&gt;"",IF(G590="Wn",SUMIFS(ZOiS!$G$4:$G$994,ZOiS!$B$4:$B$994,E590),IF(G590="Wn-Ma",SUMIFS(ZOiS!$G$4:$G$994,ZOiS!$B$4:$B$994,E590)-SUMIFS(ZOiS!$H$4:$H$994,ZOiS!$B$4:$B$994,E590),IF(G590="Ma-Wn",SUMIFS(ZOiS!$H$4:$H$994,ZOiS!$B$4:$B$994,E590)-SUMIFS(ZOiS!$G$4:$G$994,ZOiS!$B$4:$B$994,E590),SUMIFS(ZOiS!$H$4:$H$994,ZOiS!$B$4:$B$994,E590)))),"")</f>
        <v/>
      </c>
      <c r="L590" s="150" t="str">
        <f>IF(K590&lt;&gt;"",IF(K590="Wn",SUMIFS(ZOiS!$E$4:$E$994,ZOiS!$B$4:$B$994,I590),IF(K590="Wn-Ma",SUMIFS(ZOiS!$E$4:$E$994,ZOiS!$B$4:$B$994,I590)-SUMIFS(ZOiS!$F$4:$F$994,ZOiS!$B$4:$B$994,I590),IF(K590="Ma-Wn",SUMIFS(ZOiS!$F$4:$F$994,ZOiS!$B$4:$B$994,I590)-SUMIFS(ZOiS!$E$4:$E$994,ZOiS!$B$4:$B$994,I590),SUMIFS(ZOiS!$F$4:$F$994,ZOiS!$B$4:$B$994,I590)))),"")</f>
        <v/>
      </c>
    </row>
    <row r="591" spans="4:12" x14ac:dyDescent="0.2">
      <c r="D591" s="150" t="str">
        <f>IF(C591&lt;&gt;"",IF(C591="Wn",SUMIFS(ZOiS!$G$4:$G$994,ZOiS!$B$4:$B$994,A591),IF(C591="Wn-Ma",SUMIFS(ZOiS!$G$4:$G$994,ZOiS!$B$4:$B$994,A591)-SUMIFS(ZOiS!$H$4:$H$994,ZOiS!$B$4:$B$994,A591),IF(C591="Ma-Wn",SUMIFS(ZOiS!$H$4:$H$994,ZOiS!$B$4:$B$994,A591)-SUMIFS(ZOiS!$G$4:$G$994,ZOiS!$B$4:$B$994,A591),SUMIFS(ZOiS!$H$4:$H$994,ZOiS!$B$4:$B$994,A591)))),"")</f>
        <v/>
      </c>
      <c r="H591" s="150" t="str">
        <f>IF(G591&lt;&gt;"",IF(G591="Wn",SUMIFS(ZOiS!$G$4:$G$994,ZOiS!$B$4:$B$994,E591),IF(G591="Wn-Ma",SUMIFS(ZOiS!$G$4:$G$994,ZOiS!$B$4:$B$994,E591)-SUMIFS(ZOiS!$H$4:$H$994,ZOiS!$B$4:$B$994,E591),IF(G591="Ma-Wn",SUMIFS(ZOiS!$H$4:$H$994,ZOiS!$B$4:$B$994,E591)-SUMIFS(ZOiS!$G$4:$G$994,ZOiS!$B$4:$B$994,E591),SUMIFS(ZOiS!$H$4:$H$994,ZOiS!$B$4:$B$994,E591)))),"")</f>
        <v/>
      </c>
      <c r="L591" s="150" t="str">
        <f>IF(K591&lt;&gt;"",IF(K591="Wn",SUMIFS(ZOiS!$E$4:$E$994,ZOiS!$B$4:$B$994,I591),IF(K591="Wn-Ma",SUMIFS(ZOiS!$E$4:$E$994,ZOiS!$B$4:$B$994,I591)-SUMIFS(ZOiS!$F$4:$F$994,ZOiS!$B$4:$B$994,I591),IF(K591="Ma-Wn",SUMIFS(ZOiS!$F$4:$F$994,ZOiS!$B$4:$B$994,I591)-SUMIFS(ZOiS!$E$4:$E$994,ZOiS!$B$4:$B$994,I591),SUMIFS(ZOiS!$F$4:$F$994,ZOiS!$B$4:$B$994,I591)))),"")</f>
        <v/>
      </c>
    </row>
    <row r="592" spans="4:12" x14ac:dyDescent="0.2">
      <c r="D592" s="150" t="str">
        <f>IF(C592&lt;&gt;"",IF(C592="Wn",SUMIFS(ZOiS!$G$4:$G$994,ZOiS!$B$4:$B$994,A592),IF(C592="Wn-Ma",SUMIFS(ZOiS!$G$4:$G$994,ZOiS!$B$4:$B$994,A592)-SUMIFS(ZOiS!$H$4:$H$994,ZOiS!$B$4:$B$994,A592),IF(C592="Ma-Wn",SUMIFS(ZOiS!$H$4:$H$994,ZOiS!$B$4:$B$994,A592)-SUMIFS(ZOiS!$G$4:$G$994,ZOiS!$B$4:$B$994,A592),SUMIFS(ZOiS!$H$4:$H$994,ZOiS!$B$4:$B$994,A592)))),"")</f>
        <v/>
      </c>
      <c r="H592" s="150" t="str">
        <f>IF(G592&lt;&gt;"",IF(G592="Wn",SUMIFS(ZOiS!$G$4:$G$994,ZOiS!$B$4:$B$994,E592),IF(G592="Wn-Ma",SUMIFS(ZOiS!$G$4:$G$994,ZOiS!$B$4:$B$994,E592)-SUMIFS(ZOiS!$H$4:$H$994,ZOiS!$B$4:$B$994,E592),IF(G592="Ma-Wn",SUMIFS(ZOiS!$H$4:$H$994,ZOiS!$B$4:$B$994,E592)-SUMIFS(ZOiS!$G$4:$G$994,ZOiS!$B$4:$B$994,E592),SUMIFS(ZOiS!$H$4:$H$994,ZOiS!$B$4:$B$994,E592)))),"")</f>
        <v/>
      </c>
      <c r="L592" s="150" t="str">
        <f>IF(K592&lt;&gt;"",IF(K592="Wn",SUMIFS(ZOiS!$E$4:$E$994,ZOiS!$B$4:$B$994,I592),IF(K592="Wn-Ma",SUMIFS(ZOiS!$E$4:$E$994,ZOiS!$B$4:$B$994,I592)-SUMIFS(ZOiS!$F$4:$F$994,ZOiS!$B$4:$B$994,I592),IF(K592="Ma-Wn",SUMIFS(ZOiS!$F$4:$F$994,ZOiS!$B$4:$B$994,I592)-SUMIFS(ZOiS!$E$4:$E$994,ZOiS!$B$4:$B$994,I592),SUMIFS(ZOiS!$F$4:$F$994,ZOiS!$B$4:$B$994,I592)))),"")</f>
        <v/>
      </c>
    </row>
    <row r="593" spans="4:12" x14ac:dyDescent="0.2">
      <c r="D593" s="150" t="str">
        <f>IF(C593&lt;&gt;"",IF(C593="Wn",SUMIFS(ZOiS!$G$4:$G$994,ZOiS!$B$4:$B$994,A593),IF(C593="Wn-Ma",SUMIFS(ZOiS!$G$4:$G$994,ZOiS!$B$4:$B$994,A593)-SUMIFS(ZOiS!$H$4:$H$994,ZOiS!$B$4:$B$994,A593),IF(C593="Ma-Wn",SUMIFS(ZOiS!$H$4:$H$994,ZOiS!$B$4:$B$994,A593)-SUMIFS(ZOiS!$G$4:$G$994,ZOiS!$B$4:$B$994,A593),SUMIFS(ZOiS!$H$4:$H$994,ZOiS!$B$4:$B$994,A593)))),"")</f>
        <v/>
      </c>
      <c r="H593" s="150" t="str">
        <f>IF(G593&lt;&gt;"",IF(G593="Wn",SUMIFS(ZOiS!$G$4:$G$994,ZOiS!$B$4:$B$994,E593),IF(G593="Wn-Ma",SUMIFS(ZOiS!$G$4:$G$994,ZOiS!$B$4:$B$994,E593)-SUMIFS(ZOiS!$H$4:$H$994,ZOiS!$B$4:$B$994,E593),IF(G593="Ma-Wn",SUMIFS(ZOiS!$H$4:$H$994,ZOiS!$B$4:$B$994,E593)-SUMIFS(ZOiS!$G$4:$G$994,ZOiS!$B$4:$B$994,E593),SUMIFS(ZOiS!$H$4:$H$994,ZOiS!$B$4:$B$994,E593)))),"")</f>
        <v/>
      </c>
      <c r="L593" s="150" t="str">
        <f>IF(K593&lt;&gt;"",IF(K593="Wn",SUMIFS(ZOiS!$E$4:$E$994,ZOiS!$B$4:$B$994,I593),IF(K593="Wn-Ma",SUMIFS(ZOiS!$E$4:$E$994,ZOiS!$B$4:$B$994,I593)-SUMIFS(ZOiS!$F$4:$F$994,ZOiS!$B$4:$B$994,I593),IF(K593="Ma-Wn",SUMIFS(ZOiS!$F$4:$F$994,ZOiS!$B$4:$B$994,I593)-SUMIFS(ZOiS!$E$4:$E$994,ZOiS!$B$4:$B$994,I593),SUMIFS(ZOiS!$F$4:$F$994,ZOiS!$B$4:$B$994,I593)))),"")</f>
        <v/>
      </c>
    </row>
    <row r="594" spans="4:12" x14ac:dyDescent="0.2">
      <c r="D594" s="150" t="str">
        <f>IF(C594&lt;&gt;"",IF(C594="Wn",SUMIFS(ZOiS!$G$4:$G$994,ZOiS!$B$4:$B$994,A594),IF(C594="Wn-Ma",SUMIFS(ZOiS!$G$4:$G$994,ZOiS!$B$4:$B$994,A594)-SUMIFS(ZOiS!$H$4:$H$994,ZOiS!$B$4:$B$994,A594),IF(C594="Ma-Wn",SUMIFS(ZOiS!$H$4:$H$994,ZOiS!$B$4:$B$994,A594)-SUMIFS(ZOiS!$G$4:$G$994,ZOiS!$B$4:$B$994,A594),SUMIFS(ZOiS!$H$4:$H$994,ZOiS!$B$4:$B$994,A594)))),"")</f>
        <v/>
      </c>
      <c r="H594" s="150" t="str">
        <f>IF(G594&lt;&gt;"",IF(G594="Wn",SUMIFS(ZOiS!$G$4:$G$994,ZOiS!$B$4:$B$994,E594),IF(G594="Wn-Ma",SUMIFS(ZOiS!$G$4:$G$994,ZOiS!$B$4:$B$994,E594)-SUMIFS(ZOiS!$H$4:$H$994,ZOiS!$B$4:$B$994,E594),IF(G594="Ma-Wn",SUMIFS(ZOiS!$H$4:$H$994,ZOiS!$B$4:$B$994,E594)-SUMIFS(ZOiS!$G$4:$G$994,ZOiS!$B$4:$B$994,E594),SUMIFS(ZOiS!$H$4:$H$994,ZOiS!$B$4:$B$994,E594)))),"")</f>
        <v/>
      </c>
      <c r="L594" s="150" t="str">
        <f>IF(K594&lt;&gt;"",IF(K594="Wn",SUMIFS(ZOiS!$E$4:$E$994,ZOiS!$B$4:$B$994,I594),IF(K594="Wn-Ma",SUMIFS(ZOiS!$E$4:$E$994,ZOiS!$B$4:$B$994,I594)-SUMIFS(ZOiS!$F$4:$F$994,ZOiS!$B$4:$B$994,I594),IF(K594="Ma-Wn",SUMIFS(ZOiS!$F$4:$F$994,ZOiS!$B$4:$B$994,I594)-SUMIFS(ZOiS!$E$4:$E$994,ZOiS!$B$4:$B$994,I594),SUMIFS(ZOiS!$F$4:$F$994,ZOiS!$B$4:$B$994,I594)))),"")</f>
        <v/>
      </c>
    </row>
    <row r="595" spans="4:12" x14ac:dyDescent="0.2">
      <c r="D595" s="150" t="str">
        <f>IF(C595&lt;&gt;"",IF(C595="Wn",SUMIFS(ZOiS!$G$4:$G$994,ZOiS!$B$4:$B$994,A595),IF(C595="Wn-Ma",SUMIFS(ZOiS!$G$4:$G$994,ZOiS!$B$4:$B$994,A595)-SUMIFS(ZOiS!$H$4:$H$994,ZOiS!$B$4:$B$994,A595),IF(C595="Ma-Wn",SUMIFS(ZOiS!$H$4:$H$994,ZOiS!$B$4:$B$994,A595)-SUMIFS(ZOiS!$G$4:$G$994,ZOiS!$B$4:$B$994,A595),SUMIFS(ZOiS!$H$4:$H$994,ZOiS!$B$4:$B$994,A595)))),"")</f>
        <v/>
      </c>
      <c r="H595" s="150" t="str">
        <f>IF(G595&lt;&gt;"",IF(G595="Wn",SUMIFS(ZOiS!$G$4:$G$994,ZOiS!$B$4:$B$994,E595),IF(G595="Wn-Ma",SUMIFS(ZOiS!$G$4:$G$994,ZOiS!$B$4:$B$994,E595)-SUMIFS(ZOiS!$H$4:$H$994,ZOiS!$B$4:$B$994,E595),IF(G595="Ma-Wn",SUMIFS(ZOiS!$H$4:$H$994,ZOiS!$B$4:$B$994,E595)-SUMIFS(ZOiS!$G$4:$G$994,ZOiS!$B$4:$B$994,E595),SUMIFS(ZOiS!$H$4:$H$994,ZOiS!$B$4:$B$994,E595)))),"")</f>
        <v/>
      </c>
      <c r="L595" s="150" t="str">
        <f>IF(K595&lt;&gt;"",IF(K595="Wn",SUMIFS(ZOiS!$E$4:$E$994,ZOiS!$B$4:$B$994,I595),IF(K595="Wn-Ma",SUMIFS(ZOiS!$E$4:$E$994,ZOiS!$B$4:$B$994,I595)-SUMIFS(ZOiS!$F$4:$F$994,ZOiS!$B$4:$B$994,I595),IF(K595="Ma-Wn",SUMIFS(ZOiS!$F$4:$F$994,ZOiS!$B$4:$B$994,I595)-SUMIFS(ZOiS!$E$4:$E$994,ZOiS!$B$4:$B$994,I595),SUMIFS(ZOiS!$F$4:$F$994,ZOiS!$B$4:$B$994,I595)))),"")</f>
        <v/>
      </c>
    </row>
    <row r="596" spans="4:12" x14ac:dyDescent="0.2">
      <c r="D596" s="150" t="str">
        <f>IF(C596&lt;&gt;"",IF(C596="Wn",SUMIFS(ZOiS!$G$4:$G$994,ZOiS!$B$4:$B$994,A596),IF(C596="Wn-Ma",SUMIFS(ZOiS!$G$4:$G$994,ZOiS!$B$4:$B$994,A596)-SUMIFS(ZOiS!$H$4:$H$994,ZOiS!$B$4:$B$994,A596),IF(C596="Ma-Wn",SUMIFS(ZOiS!$H$4:$H$994,ZOiS!$B$4:$B$994,A596)-SUMIFS(ZOiS!$G$4:$G$994,ZOiS!$B$4:$B$994,A596),SUMIFS(ZOiS!$H$4:$H$994,ZOiS!$B$4:$B$994,A596)))),"")</f>
        <v/>
      </c>
      <c r="H596" s="150" t="str">
        <f>IF(G596&lt;&gt;"",IF(G596="Wn",SUMIFS(ZOiS!$G$4:$G$994,ZOiS!$B$4:$B$994,E596),IF(G596="Wn-Ma",SUMIFS(ZOiS!$G$4:$G$994,ZOiS!$B$4:$B$994,E596)-SUMIFS(ZOiS!$H$4:$H$994,ZOiS!$B$4:$B$994,E596),IF(G596="Ma-Wn",SUMIFS(ZOiS!$H$4:$H$994,ZOiS!$B$4:$B$994,E596)-SUMIFS(ZOiS!$G$4:$G$994,ZOiS!$B$4:$B$994,E596),SUMIFS(ZOiS!$H$4:$H$994,ZOiS!$B$4:$B$994,E596)))),"")</f>
        <v/>
      </c>
      <c r="L596" s="150" t="str">
        <f>IF(K596&lt;&gt;"",IF(K596="Wn",SUMIFS(ZOiS!$E$4:$E$994,ZOiS!$B$4:$B$994,I596),IF(K596="Wn-Ma",SUMIFS(ZOiS!$E$4:$E$994,ZOiS!$B$4:$B$994,I596)-SUMIFS(ZOiS!$F$4:$F$994,ZOiS!$B$4:$B$994,I596),IF(K596="Ma-Wn",SUMIFS(ZOiS!$F$4:$F$994,ZOiS!$B$4:$B$994,I596)-SUMIFS(ZOiS!$E$4:$E$994,ZOiS!$B$4:$B$994,I596),SUMIFS(ZOiS!$F$4:$F$994,ZOiS!$B$4:$B$994,I596)))),"")</f>
        <v/>
      </c>
    </row>
    <row r="597" spans="4:12" x14ac:dyDescent="0.2">
      <c r="D597" s="150" t="str">
        <f>IF(C597&lt;&gt;"",IF(C597="Wn",SUMIFS(ZOiS!$G$4:$G$994,ZOiS!$B$4:$B$994,A597),IF(C597="Wn-Ma",SUMIFS(ZOiS!$G$4:$G$994,ZOiS!$B$4:$B$994,A597)-SUMIFS(ZOiS!$H$4:$H$994,ZOiS!$B$4:$B$994,A597),IF(C597="Ma-Wn",SUMIFS(ZOiS!$H$4:$H$994,ZOiS!$B$4:$B$994,A597)-SUMIFS(ZOiS!$G$4:$G$994,ZOiS!$B$4:$B$994,A597),SUMIFS(ZOiS!$H$4:$H$994,ZOiS!$B$4:$B$994,A597)))),"")</f>
        <v/>
      </c>
      <c r="H597" s="150" t="str">
        <f>IF(G597&lt;&gt;"",IF(G597="Wn",SUMIFS(ZOiS!$G$4:$G$994,ZOiS!$B$4:$B$994,E597),IF(G597="Wn-Ma",SUMIFS(ZOiS!$G$4:$G$994,ZOiS!$B$4:$B$994,E597)-SUMIFS(ZOiS!$H$4:$H$994,ZOiS!$B$4:$B$994,E597),IF(G597="Ma-Wn",SUMIFS(ZOiS!$H$4:$H$994,ZOiS!$B$4:$B$994,E597)-SUMIFS(ZOiS!$G$4:$G$994,ZOiS!$B$4:$B$994,E597),SUMIFS(ZOiS!$H$4:$H$994,ZOiS!$B$4:$B$994,E597)))),"")</f>
        <v/>
      </c>
      <c r="L597" s="150" t="str">
        <f>IF(K597&lt;&gt;"",IF(K597="Wn",SUMIFS(ZOiS!$E$4:$E$994,ZOiS!$B$4:$B$994,I597),IF(K597="Wn-Ma",SUMIFS(ZOiS!$E$4:$E$994,ZOiS!$B$4:$B$994,I597)-SUMIFS(ZOiS!$F$4:$F$994,ZOiS!$B$4:$B$994,I597),IF(K597="Ma-Wn",SUMIFS(ZOiS!$F$4:$F$994,ZOiS!$B$4:$B$994,I597)-SUMIFS(ZOiS!$E$4:$E$994,ZOiS!$B$4:$B$994,I597),SUMIFS(ZOiS!$F$4:$F$994,ZOiS!$B$4:$B$994,I597)))),"")</f>
        <v/>
      </c>
    </row>
    <row r="598" spans="4:12" x14ac:dyDescent="0.2">
      <c r="D598" s="150" t="str">
        <f>IF(C598&lt;&gt;"",IF(C598="Wn",SUMIFS(ZOiS!$G$4:$G$994,ZOiS!$B$4:$B$994,A598),IF(C598="Wn-Ma",SUMIFS(ZOiS!$G$4:$G$994,ZOiS!$B$4:$B$994,A598)-SUMIFS(ZOiS!$H$4:$H$994,ZOiS!$B$4:$B$994,A598),IF(C598="Ma-Wn",SUMIFS(ZOiS!$H$4:$H$994,ZOiS!$B$4:$B$994,A598)-SUMIFS(ZOiS!$G$4:$G$994,ZOiS!$B$4:$B$994,A598),SUMIFS(ZOiS!$H$4:$H$994,ZOiS!$B$4:$B$994,A598)))),"")</f>
        <v/>
      </c>
      <c r="H598" s="150" t="str">
        <f>IF(G598&lt;&gt;"",IF(G598="Wn",SUMIFS(ZOiS!$G$4:$G$994,ZOiS!$B$4:$B$994,E598),IF(G598="Wn-Ma",SUMIFS(ZOiS!$G$4:$G$994,ZOiS!$B$4:$B$994,E598)-SUMIFS(ZOiS!$H$4:$H$994,ZOiS!$B$4:$B$994,E598),IF(G598="Ma-Wn",SUMIFS(ZOiS!$H$4:$H$994,ZOiS!$B$4:$B$994,E598)-SUMIFS(ZOiS!$G$4:$G$994,ZOiS!$B$4:$B$994,E598),SUMIFS(ZOiS!$H$4:$H$994,ZOiS!$B$4:$B$994,E598)))),"")</f>
        <v/>
      </c>
      <c r="L598" s="150" t="str">
        <f>IF(K598&lt;&gt;"",IF(K598="Wn",SUMIFS(ZOiS!$E$4:$E$994,ZOiS!$B$4:$B$994,I598),IF(K598="Wn-Ma",SUMIFS(ZOiS!$E$4:$E$994,ZOiS!$B$4:$B$994,I598)-SUMIFS(ZOiS!$F$4:$F$994,ZOiS!$B$4:$B$994,I598),IF(K598="Ma-Wn",SUMIFS(ZOiS!$F$4:$F$994,ZOiS!$B$4:$B$994,I598)-SUMIFS(ZOiS!$E$4:$E$994,ZOiS!$B$4:$B$994,I598),SUMIFS(ZOiS!$F$4:$F$994,ZOiS!$B$4:$B$994,I598)))),"")</f>
        <v/>
      </c>
    </row>
    <row r="599" spans="4:12" x14ac:dyDescent="0.2">
      <c r="D599" s="150" t="str">
        <f>IF(C599&lt;&gt;"",IF(C599="Wn",SUMIFS(ZOiS!$G$4:$G$994,ZOiS!$B$4:$B$994,A599),IF(C599="Wn-Ma",SUMIFS(ZOiS!$G$4:$G$994,ZOiS!$B$4:$B$994,A599)-SUMIFS(ZOiS!$H$4:$H$994,ZOiS!$B$4:$B$994,A599),IF(C599="Ma-Wn",SUMIFS(ZOiS!$H$4:$H$994,ZOiS!$B$4:$B$994,A599)-SUMIFS(ZOiS!$G$4:$G$994,ZOiS!$B$4:$B$994,A599),SUMIFS(ZOiS!$H$4:$H$994,ZOiS!$B$4:$B$994,A599)))),"")</f>
        <v/>
      </c>
      <c r="H599" s="150" t="str">
        <f>IF(G599&lt;&gt;"",IF(G599="Wn",SUMIFS(ZOiS!$G$4:$G$994,ZOiS!$B$4:$B$994,E599),IF(G599="Wn-Ma",SUMIFS(ZOiS!$G$4:$G$994,ZOiS!$B$4:$B$994,E599)-SUMIFS(ZOiS!$H$4:$H$994,ZOiS!$B$4:$B$994,E599),IF(G599="Ma-Wn",SUMIFS(ZOiS!$H$4:$H$994,ZOiS!$B$4:$B$994,E599)-SUMIFS(ZOiS!$G$4:$G$994,ZOiS!$B$4:$B$994,E599),SUMIFS(ZOiS!$H$4:$H$994,ZOiS!$B$4:$B$994,E599)))),"")</f>
        <v/>
      </c>
      <c r="L599" s="150" t="str">
        <f>IF(K599&lt;&gt;"",IF(K599="Wn",SUMIFS(ZOiS!$E$4:$E$994,ZOiS!$B$4:$B$994,I599),IF(K599="Wn-Ma",SUMIFS(ZOiS!$E$4:$E$994,ZOiS!$B$4:$B$994,I599)-SUMIFS(ZOiS!$F$4:$F$994,ZOiS!$B$4:$B$994,I599),IF(K599="Ma-Wn",SUMIFS(ZOiS!$F$4:$F$994,ZOiS!$B$4:$B$994,I599)-SUMIFS(ZOiS!$E$4:$E$994,ZOiS!$B$4:$B$994,I599),SUMIFS(ZOiS!$F$4:$F$994,ZOiS!$B$4:$B$994,I599)))),"")</f>
        <v/>
      </c>
    </row>
    <row r="600" spans="4:12" x14ac:dyDescent="0.2">
      <c r="D600" s="150" t="str">
        <f>IF(C600&lt;&gt;"",IF(C600="Wn",SUMIFS(ZOiS!$G$4:$G$994,ZOiS!$B$4:$B$994,A600),IF(C600="Wn-Ma",SUMIFS(ZOiS!$G$4:$G$994,ZOiS!$B$4:$B$994,A600)-SUMIFS(ZOiS!$H$4:$H$994,ZOiS!$B$4:$B$994,A600),IF(C600="Ma-Wn",SUMIFS(ZOiS!$H$4:$H$994,ZOiS!$B$4:$B$994,A600)-SUMIFS(ZOiS!$G$4:$G$994,ZOiS!$B$4:$B$994,A600),SUMIFS(ZOiS!$H$4:$H$994,ZOiS!$B$4:$B$994,A600)))),"")</f>
        <v/>
      </c>
      <c r="H600" s="150" t="str">
        <f>IF(G600&lt;&gt;"",IF(G600="Wn",SUMIFS(ZOiS!$G$4:$G$994,ZOiS!$B$4:$B$994,E600),IF(G600="Wn-Ma",SUMIFS(ZOiS!$G$4:$G$994,ZOiS!$B$4:$B$994,E600)-SUMIFS(ZOiS!$H$4:$H$994,ZOiS!$B$4:$B$994,E600),IF(G600="Ma-Wn",SUMIFS(ZOiS!$H$4:$H$994,ZOiS!$B$4:$B$994,E600)-SUMIFS(ZOiS!$G$4:$G$994,ZOiS!$B$4:$B$994,E600),SUMIFS(ZOiS!$H$4:$H$994,ZOiS!$B$4:$B$994,E600)))),"")</f>
        <v/>
      </c>
      <c r="L600" s="150" t="str">
        <f>IF(K600&lt;&gt;"",IF(K600="Wn",SUMIFS(ZOiS!$E$4:$E$994,ZOiS!$B$4:$B$994,I600),IF(K600="Wn-Ma",SUMIFS(ZOiS!$E$4:$E$994,ZOiS!$B$4:$B$994,I600)-SUMIFS(ZOiS!$F$4:$F$994,ZOiS!$B$4:$B$994,I600),IF(K600="Ma-Wn",SUMIFS(ZOiS!$F$4:$F$994,ZOiS!$B$4:$B$994,I600)-SUMIFS(ZOiS!$E$4:$E$994,ZOiS!$B$4:$B$994,I600),SUMIFS(ZOiS!$F$4:$F$994,ZOiS!$B$4:$B$994,I600)))),"")</f>
        <v/>
      </c>
    </row>
    <row r="601" spans="4:12" x14ac:dyDescent="0.2">
      <c r="D601" s="150" t="str">
        <f>IF(C601&lt;&gt;"",IF(C601="Wn",SUMIFS(ZOiS!$G$4:$G$994,ZOiS!$B$4:$B$994,A601),IF(C601="Wn-Ma",SUMIFS(ZOiS!$G$4:$G$994,ZOiS!$B$4:$B$994,A601)-SUMIFS(ZOiS!$H$4:$H$994,ZOiS!$B$4:$B$994,A601),IF(C601="Ma-Wn",SUMIFS(ZOiS!$H$4:$H$994,ZOiS!$B$4:$B$994,A601)-SUMIFS(ZOiS!$G$4:$G$994,ZOiS!$B$4:$B$994,A601),SUMIFS(ZOiS!$H$4:$H$994,ZOiS!$B$4:$B$994,A601)))),"")</f>
        <v/>
      </c>
      <c r="H601" s="150" t="str">
        <f>IF(G601&lt;&gt;"",IF(G601="Wn",SUMIFS(ZOiS!$G$4:$G$994,ZOiS!$B$4:$B$994,E601),IF(G601="Wn-Ma",SUMIFS(ZOiS!$G$4:$G$994,ZOiS!$B$4:$B$994,E601)-SUMIFS(ZOiS!$H$4:$H$994,ZOiS!$B$4:$B$994,E601),IF(G601="Ma-Wn",SUMIFS(ZOiS!$H$4:$H$994,ZOiS!$B$4:$B$994,E601)-SUMIFS(ZOiS!$G$4:$G$994,ZOiS!$B$4:$B$994,E601),SUMIFS(ZOiS!$H$4:$H$994,ZOiS!$B$4:$B$994,E601)))),"")</f>
        <v/>
      </c>
      <c r="L601" s="150" t="str">
        <f>IF(K601&lt;&gt;"",IF(K601="Wn",SUMIFS(ZOiS!$E$4:$E$994,ZOiS!$B$4:$B$994,I601),IF(K601="Wn-Ma",SUMIFS(ZOiS!$E$4:$E$994,ZOiS!$B$4:$B$994,I601)-SUMIFS(ZOiS!$F$4:$F$994,ZOiS!$B$4:$B$994,I601),IF(K601="Ma-Wn",SUMIFS(ZOiS!$F$4:$F$994,ZOiS!$B$4:$B$994,I601)-SUMIFS(ZOiS!$E$4:$E$994,ZOiS!$B$4:$B$994,I601),SUMIFS(ZOiS!$F$4:$F$994,ZOiS!$B$4:$B$994,I601)))),"")</f>
        <v/>
      </c>
    </row>
    <row r="602" spans="4:12" x14ac:dyDescent="0.2">
      <c r="D602" s="150" t="str">
        <f>IF(C602&lt;&gt;"",IF(C602="Wn",SUMIFS(ZOiS!$G$4:$G$994,ZOiS!$B$4:$B$994,A602),IF(C602="Wn-Ma",SUMIFS(ZOiS!$G$4:$G$994,ZOiS!$B$4:$B$994,A602)-SUMIFS(ZOiS!$H$4:$H$994,ZOiS!$B$4:$B$994,A602),IF(C602="Ma-Wn",SUMIFS(ZOiS!$H$4:$H$994,ZOiS!$B$4:$B$994,A602)-SUMIFS(ZOiS!$G$4:$G$994,ZOiS!$B$4:$B$994,A602),SUMIFS(ZOiS!$H$4:$H$994,ZOiS!$B$4:$B$994,A602)))),"")</f>
        <v/>
      </c>
      <c r="H602" s="150" t="str">
        <f>IF(G602&lt;&gt;"",IF(G602="Wn",SUMIFS(ZOiS!$G$4:$G$994,ZOiS!$B$4:$B$994,E602),IF(G602="Wn-Ma",SUMIFS(ZOiS!$G$4:$G$994,ZOiS!$B$4:$B$994,E602)-SUMIFS(ZOiS!$H$4:$H$994,ZOiS!$B$4:$B$994,E602),IF(G602="Ma-Wn",SUMIFS(ZOiS!$H$4:$H$994,ZOiS!$B$4:$B$994,E602)-SUMIFS(ZOiS!$G$4:$G$994,ZOiS!$B$4:$B$994,E602),SUMIFS(ZOiS!$H$4:$H$994,ZOiS!$B$4:$B$994,E602)))),"")</f>
        <v/>
      </c>
      <c r="L602" s="150" t="str">
        <f>IF(K602&lt;&gt;"",IF(K602="Wn",SUMIFS(ZOiS!$E$4:$E$994,ZOiS!$B$4:$B$994,I602),IF(K602="Wn-Ma",SUMIFS(ZOiS!$E$4:$E$994,ZOiS!$B$4:$B$994,I602)-SUMIFS(ZOiS!$F$4:$F$994,ZOiS!$B$4:$B$994,I602),IF(K602="Ma-Wn",SUMIFS(ZOiS!$F$4:$F$994,ZOiS!$B$4:$B$994,I602)-SUMIFS(ZOiS!$E$4:$E$994,ZOiS!$B$4:$B$994,I602),SUMIFS(ZOiS!$F$4:$F$994,ZOiS!$B$4:$B$994,I602)))),"")</f>
        <v/>
      </c>
    </row>
    <row r="603" spans="4:12" x14ac:dyDescent="0.2">
      <c r="D603" s="150" t="str">
        <f>IF(C603&lt;&gt;"",IF(C603="Wn",SUMIFS(ZOiS!$G$4:$G$994,ZOiS!$B$4:$B$994,A603),IF(C603="Wn-Ma",SUMIFS(ZOiS!$G$4:$G$994,ZOiS!$B$4:$B$994,A603)-SUMIFS(ZOiS!$H$4:$H$994,ZOiS!$B$4:$B$994,A603),IF(C603="Ma-Wn",SUMIFS(ZOiS!$H$4:$H$994,ZOiS!$B$4:$B$994,A603)-SUMIFS(ZOiS!$G$4:$G$994,ZOiS!$B$4:$B$994,A603),SUMIFS(ZOiS!$H$4:$H$994,ZOiS!$B$4:$B$994,A603)))),"")</f>
        <v/>
      </c>
      <c r="H603" s="150" t="str">
        <f>IF(G603&lt;&gt;"",IF(G603="Wn",SUMIFS(ZOiS!$G$4:$G$994,ZOiS!$B$4:$B$994,E603),IF(G603="Wn-Ma",SUMIFS(ZOiS!$G$4:$G$994,ZOiS!$B$4:$B$994,E603)-SUMIFS(ZOiS!$H$4:$H$994,ZOiS!$B$4:$B$994,E603),IF(G603="Ma-Wn",SUMIFS(ZOiS!$H$4:$H$994,ZOiS!$B$4:$B$994,E603)-SUMIFS(ZOiS!$G$4:$G$994,ZOiS!$B$4:$B$994,E603),SUMIFS(ZOiS!$H$4:$H$994,ZOiS!$B$4:$B$994,E603)))),"")</f>
        <v/>
      </c>
      <c r="L603" s="150" t="str">
        <f>IF(K603&lt;&gt;"",IF(K603="Wn",SUMIFS(ZOiS!$E$4:$E$994,ZOiS!$B$4:$B$994,I603),IF(K603="Wn-Ma",SUMIFS(ZOiS!$E$4:$E$994,ZOiS!$B$4:$B$994,I603)-SUMIFS(ZOiS!$F$4:$F$994,ZOiS!$B$4:$B$994,I603),IF(K603="Ma-Wn",SUMIFS(ZOiS!$F$4:$F$994,ZOiS!$B$4:$B$994,I603)-SUMIFS(ZOiS!$E$4:$E$994,ZOiS!$B$4:$B$994,I603),SUMIFS(ZOiS!$F$4:$F$994,ZOiS!$B$4:$B$994,I603)))),"")</f>
        <v/>
      </c>
    </row>
    <row r="604" spans="4:12" x14ac:dyDescent="0.2">
      <c r="D604" s="150" t="str">
        <f>IF(C604&lt;&gt;"",IF(C604="Wn",SUMIFS(ZOiS!$G$4:$G$994,ZOiS!$B$4:$B$994,A604),IF(C604="Wn-Ma",SUMIFS(ZOiS!$G$4:$G$994,ZOiS!$B$4:$B$994,A604)-SUMIFS(ZOiS!$H$4:$H$994,ZOiS!$B$4:$B$994,A604),IF(C604="Ma-Wn",SUMIFS(ZOiS!$H$4:$H$994,ZOiS!$B$4:$B$994,A604)-SUMIFS(ZOiS!$G$4:$G$994,ZOiS!$B$4:$B$994,A604),SUMIFS(ZOiS!$H$4:$H$994,ZOiS!$B$4:$B$994,A604)))),"")</f>
        <v/>
      </c>
      <c r="H604" s="150" t="str">
        <f>IF(G604&lt;&gt;"",IF(G604="Wn",SUMIFS(ZOiS!$G$4:$G$994,ZOiS!$B$4:$B$994,E604),IF(G604="Wn-Ma",SUMIFS(ZOiS!$G$4:$G$994,ZOiS!$B$4:$B$994,E604)-SUMIFS(ZOiS!$H$4:$H$994,ZOiS!$B$4:$B$994,E604),IF(G604="Ma-Wn",SUMIFS(ZOiS!$H$4:$H$994,ZOiS!$B$4:$B$994,E604)-SUMIFS(ZOiS!$G$4:$G$994,ZOiS!$B$4:$B$994,E604),SUMIFS(ZOiS!$H$4:$H$994,ZOiS!$B$4:$B$994,E604)))),"")</f>
        <v/>
      </c>
      <c r="L604" s="150" t="str">
        <f>IF(K604&lt;&gt;"",IF(K604="Wn",SUMIFS(ZOiS!$E$4:$E$994,ZOiS!$B$4:$B$994,I604),IF(K604="Wn-Ma",SUMIFS(ZOiS!$E$4:$E$994,ZOiS!$B$4:$B$994,I604)-SUMIFS(ZOiS!$F$4:$F$994,ZOiS!$B$4:$B$994,I604),IF(K604="Ma-Wn",SUMIFS(ZOiS!$F$4:$F$994,ZOiS!$B$4:$B$994,I604)-SUMIFS(ZOiS!$E$4:$E$994,ZOiS!$B$4:$B$994,I604),SUMIFS(ZOiS!$F$4:$F$994,ZOiS!$B$4:$B$994,I604)))),"")</f>
        <v/>
      </c>
    </row>
    <row r="605" spans="4:12" x14ac:dyDescent="0.2">
      <c r="D605" s="150" t="str">
        <f>IF(C605&lt;&gt;"",IF(C605="Wn",SUMIFS(ZOiS!$G$4:$G$994,ZOiS!$B$4:$B$994,A605),IF(C605="Wn-Ma",SUMIFS(ZOiS!$G$4:$G$994,ZOiS!$B$4:$B$994,A605)-SUMIFS(ZOiS!$H$4:$H$994,ZOiS!$B$4:$B$994,A605),IF(C605="Ma-Wn",SUMIFS(ZOiS!$H$4:$H$994,ZOiS!$B$4:$B$994,A605)-SUMIFS(ZOiS!$G$4:$G$994,ZOiS!$B$4:$B$994,A605),SUMIFS(ZOiS!$H$4:$H$994,ZOiS!$B$4:$B$994,A605)))),"")</f>
        <v/>
      </c>
      <c r="H605" s="150" t="str">
        <f>IF(G605&lt;&gt;"",IF(G605="Wn",SUMIFS(ZOiS!$G$4:$G$994,ZOiS!$B$4:$B$994,E605),IF(G605="Wn-Ma",SUMIFS(ZOiS!$G$4:$G$994,ZOiS!$B$4:$B$994,E605)-SUMIFS(ZOiS!$H$4:$H$994,ZOiS!$B$4:$B$994,E605),IF(G605="Ma-Wn",SUMIFS(ZOiS!$H$4:$H$994,ZOiS!$B$4:$B$994,E605)-SUMIFS(ZOiS!$G$4:$G$994,ZOiS!$B$4:$B$994,E605),SUMIFS(ZOiS!$H$4:$H$994,ZOiS!$B$4:$B$994,E605)))),"")</f>
        <v/>
      </c>
      <c r="L605" s="150" t="str">
        <f>IF(K605&lt;&gt;"",IF(K605="Wn",SUMIFS(ZOiS!$E$4:$E$994,ZOiS!$B$4:$B$994,I605),IF(K605="Wn-Ma",SUMIFS(ZOiS!$E$4:$E$994,ZOiS!$B$4:$B$994,I605)-SUMIFS(ZOiS!$F$4:$F$994,ZOiS!$B$4:$B$994,I605),IF(K605="Ma-Wn",SUMIFS(ZOiS!$F$4:$F$994,ZOiS!$B$4:$B$994,I605)-SUMIFS(ZOiS!$E$4:$E$994,ZOiS!$B$4:$B$994,I605),SUMIFS(ZOiS!$F$4:$F$994,ZOiS!$B$4:$B$994,I605)))),"")</f>
        <v/>
      </c>
    </row>
    <row r="606" spans="4:12" x14ac:dyDescent="0.2">
      <c r="D606" s="150" t="str">
        <f>IF(C606&lt;&gt;"",IF(C606="Wn",SUMIFS(ZOiS!$G$4:$G$994,ZOiS!$B$4:$B$994,A606),IF(C606="Wn-Ma",SUMIFS(ZOiS!$G$4:$G$994,ZOiS!$B$4:$B$994,A606)-SUMIFS(ZOiS!$H$4:$H$994,ZOiS!$B$4:$B$994,A606),IF(C606="Ma-Wn",SUMIFS(ZOiS!$H$4:$H$994,ZOiS!$B$4:$B$994,A606)-SUMIFS(ZOiS!$G$4:$G$994,ZOiS!$B$4:$B$994,A606),SUMIFS(ZOiS!$H$4:$H$994,ZOiS!$B$4:$B$994,A606)))),"")</f>
        <v/>
      </c>
      <c r="H606" s="150" t="str">
        <f>IF(G606&lt;&gt;"",IF(G606="Wn",SUMIFS(ZOiS!$G$4:$G$994,ZOiS!$B$4:$B$994,E606),IF(G606="Wn-Ma",SUMIFS(ZOiS!$G$4:$G$994,ZOiS!$B$4:$B$994,E606)-SUMIFS(ZOiS!$H$4:$H$994,ZOiS!$B$4:$B$994,E606),IF(G606="Ma-Wn",SUMIFS(ZOiS!$H$4:$H$994,ZOiS!$B$4:$B$994,E606)-SUMIFS(ZOiS!$G$4:$G$994,ZOiS!$B$4:$B$994,E606),SUMIFS(ZOiS!$H$4:$H$994,ZOiS!$B$4:$B$994,E606)))),"")</f>
        <v/>
      </c>
      <c r="L606" s="150" t="str">
        <f>IF(K606&lt;&gt;"",IF(K606="Wn",SUMIFS(ZOiS!$E$4:$E$994,ZOiS!$B$4:$B$994,I606),IF(K606="Wn-Ma",SUMIFS(ZOiS!$E$4:$E$994,ZOiS!$B$4:$B$994,I606)-SUMIFS(ZOiS!$F$4:$F$994,ZOiS!$B$4:$B$994,I606),IF(K606="Ma-Wn",SUMIFS(ZOiS!$F$4:$F$994,ZOiS!$B$4:$B$994,I606)-SUMIFS(ZOiS!$E$4:$E$994,ZOiS!$B$4:$B$994,I606),SUMIFS(ZOiS!$F$4:$F$994,ZOiS!$B$4:$B$994,I606)))),"")</f>
        <v/>
      </c>
    </row>
    <row r="607" spans="4:12" x14ac:dyDescent="0.2">
      <c r="D607" s="150" t="str">
        <f>IF(C607&lt;&gt;"",IF(C607="Wn",SUMIFS(ZOiS!$G$4:$G$994,ZOiS!$B$4:$B$994,A607),IF(C607="Wn-Ma",SUMIFS(ZOiS!$G$4:$G$994,ZOiS!$B$4:$B$994,A607)-SUMIFS(ZOiS!$H$4:$H$994,ZOiS!$B$4:$B$994,A607),IF(C607="Ma-Wn",SUMIFS(ZOiS!$H$4:$H$994,ZOiS!$B$4:$B$994,A607)-SUMIFS(ZOiS!$G$4:$G$994,ZOiS!$B$4:$B$994,A607),SUMIFS(ZOiS!$H$4:$H$994,ZOiS!$B$4:$B$994,A607)))),"")</f>
        <v/>
      </c>
      <c r="H607" s="150" t="str">
        <f>IF(G607&lt;&gt;"",IF(G607="Wn",SUMIFS(ZOiS!$G$4:$G$994,ZOiS!$B$4:$B$994,E607),IF(G607="Wn-Ma",SUMIFS(ZOiS!$G$4:$G$994,ZOiS!$B$4:$B$994,E607)-SUMIFS(ZOiS!$H$4:$H$994,ZOiS!$B$4:$B$994,E607),IF(G607="Ma-Wn",SUMIFS(ZOiS!$H$4:$H$994,ZOiS!$B$4:$B$994,E607)-SUMIFS(ZOiS!$G$4:$G$994,ZOiS!$B$4:$B$994,E607),SUMIFS(ZOiS!$H$4:$H$994,ZOiS!$B$4:$B$994,E607)))),"")</f>
        <v/>
      </c>
      <c r="L607" s="150" t="str">
        <f>IF(K607&lt;&gt;"",IF(K607="Wn",SUMIFS(ZOiS!$E$4:$E$994,ZOiS!$B$4:$B$994,I607),IF(K607="Wn-Ma",SUMIFS(ZOiS!$E$4:$E$994,ZOiS!$B$4:$B$994,I607)-SUMIFS(ZOiS!$F$4:$F$994,ZOiS!$B$4:$B$994,I607),IF(K607="Ma-Wn",SUMIFS(ZOiS!$F$4:$F$994,ZOiS!$B$4:$B$994,I607)-SUMIFS(ZOiS!$E$4:$E$994,ZOiS!$B$4:$B$994,I607),SUMIFS(ZOiS!$F$4:$F$994,ZOiS!$B$4:$B$994,I607)))),"")</f>
        <v/>
      </c>
    </row>
    <row r="608" spans="4:12" x14ac:dyDescent="0.2">
      <c r="D608" s="150" t="str">
        <f>IF(C608&lt;&gt;"",IF(C608="Wn",SUMIFS(ZOiS!$G$4:$G$994,ZOiS!$B$4:$B$994,A608),IF(C608="Wn-Ma",SUMIFS(ZOiS!$G$4:$G$994,ZOiS!$B$4:$B$994,A608)-SUMIFS(ZOiS!$H$4:$H$994,ZOiS!$B$4:$B$994,A608),IF(C608="Ma-Wn",SUMIFS(ZOiS!$H$4:$H$994,ZOiS!$B$4:$B$994,A608)-SUMIFS(ZOiS!$G$4:$G$994,ZOiS!$B$4:$B$994,A608),SUMIFS(ZOiS!$H$4:$H$994,ZOiS!$B$4:$B$994,A608)))),"")</f>
        <v/>
      </c>
      <c r="H608" s="150" t="str">
        <f>IF(G608&lt;&gt;"",IF(G608="Wn",SUMIFS(ZOiS!$G$4:$G$994,ZOiS!$B$4:$B$994,E608),IF(G608="Wn-Ma",SUMIFS(ZOiS!$G$4:$G$994,ZOiS!$B$4:$B$994,E608)-SUMIFS(ZOiS!$H$4:$H$994,ZOiS!$B$4:$B$994,E608),IF(G608="Ma-Wn",SUMIFS(ZOiS!$H$4:$H$994,ZOiS!$B$4:$B$994,E608)-SUMIFS(ZOiS!$G$4:$G$994,ZOiS!$B$4:$B$994,E608),SUMIFS(ZOiS!$H$4:$H$994,ZOiS!$B$4:$B$994,E608)))),"")</f>
        <v/>
      </c>
      <c r="L608" s="150" t="str">
        <f>IF(K608&lt;&gt;"",IF(K608="Wn",SUMIFS(ZOiS!$E$4:$E$994,ZOiS!$B$4:$B$994,I608),IF(K608="Wn-Ma",SUMIFS(ZOiS!$E$4:$E$994,ZOiS!$B$4:$B$994,I608)-SUMIFS(ZOiS!$F$4:$F$994,ZOiS!$B$4:$B$994,I608),IF(K608="Ma-Wn",SUMIFS(ZOiS!$F$4:$F$994,ZOiS!$B$4:$B$994,I608)-SUMIFS(ZOiS!$E$4:$E$994,ZOiS!$B$4:$B$994,I608),SUMIFS(ZOiS!$F$4:$F$994,ZOiS!$B$4:$B$994,I608)))),"")</f>
        <v/>
      </c>
    </row>
    <row r="609" spans="4:12" x14ac:dyDescent="0.2">
      <c r="D609" s="150" t="str">
        <f>IF(C609&lt;&gt;"",IF(C609="Wn",SUMIFS(ZOiS!$G$4:$G$994,ZOiS!$B$4:$B$994,A609),IF(C609="Wn-Ma",SUMIFS(ZOiS!$G$4:$G$994,ZOiS!$B$4:$B$994,A609)-SUMIFS(ZOiS!$H$4:$H$994,ZOiS!$B$4:$B$994,A609),IF(C609="Ma-Wn",SUMIFS(ZOiS!$H$4:$H$994,ZOiS!$B$4:$B$994,A609)-SUMIFS(ZOiS!$G$4:$G$994,ZOiS!$B$4:$B$994,A609),SUMIFS(ZOiS!$H$4:$H$994,ZOiS!$B$4:$B$994,A609)))),"")</f>
        <v/>
      </c>
      <c r="H609" s="150" t="str">
        <f>IF(G609&lt;&gt;"",IF(G609="Wn",SUMIFS(ZOiS!$G$4:$G$994,ZOiS!$B$4:$B$994,E609),IF(G609="Wn-Ma",SUMIFS(ZOiS!$G$4:$G$994,ZOiS!$B$4:$B$994,E609)-SUMIFS(ZOiS!$H$4:$H$994,ZOiS!$B$4:$B$994,E609),IF(G609="Ma-Wn",SUMIFS(ZOiS!$H$4:$H$994,ZOiS!$B$4:$B$994,E609)-SUMIFS(ZOiS!$G$4:$G$994,ZOiS!$B$4:$B$994,E609),SUMIFS(ZOiS!$H$4:$H$994,ZOiS!$B$4:$B$994,E609)))),"")</f>
        <v/>
      </c>
      <c r="L609" s="150" t="str">
        <f>IF(K609&lt;&gt;"",IF(K609="Wn",SUMIFS(ZOiS!$E$4:$E$994,ZOiS!$B$4:$B$994,I609),IF(K609="Wn-Ma",SUMIFS(ZOiS!$E$4:$E$994,ZOiS!$B$4:$B$994,I609)-SUMIFS(ZOiS!$F$4:$F$994,ZOiS!$B$4:$B$994,I609),IF(K609="Ma-Wn",SUMIFS(ZOiS!$F$4:$F$994,ZOiS!$B$4:$B$994,I609)-SUMIFS(ZOiS!$E$4:$E$994,ZOiS!$B$4:$B$994,I609),SUMIFS(ZOiS!$F$4:$F$994,ZOiS!$B$4:$B$994,I609)))),"")</f>
        <v/>
      </c>
    </row>
    <row r="610" spans="4:12" x14ac:dyDescent="0.2">
      <c r="D610" s="150" t="str">
        <f>IF(C610&lt;&gt;"",IF(C610="Wn",SUMIFS(ZOiS!$G$4:$G$994,ZOiS!$B$4:$B$994,A610),IF(C610="Wn-Ma",SUMIFS(ZOiS!$G$4:$G$994,ZOiS!$B$4:$B$994,A610)-SUMIFS(ZOiS!$H$4:$H$994,ZOiS!$B$4:$B$994,A610),IF(C610="Ma-Wn",SUMIFS(ZOiS!$H$4:$H$994,ZOiS!$B$4:$B$994,A610)-SUMIFS(ZOiS!$G$4:$G$994,ZOiS!$B$4:$B$994,A610),SUMIFS(ZOiS!$H$4:$H$994,ZOiS!$B$4:$B$994,A610)))),"")</f>
        <v/>
      </c>
      <c r="H610" s="150" t="str">
        <f>IF(G610&lt;&gt;"",IF(G610="Wn",SUMIFS(ZOiS!$G$4:$G$994,ZOiS!$B$4:$B$994,E610),IF(G610="Wn-Ma",SUMIFS(ZOiS!$G$4:$G$994,ZOiS!$B$4:$B$994,E610)-SUMIFS(ZOiS!$H$4:$H$994,ZOiS!$B$4:$B$994,E610),IF(G610="Ma-Wn",SUMIFS(ZOiS!$H$4:$H$994,ZOiS!$B$4:$B$994,E610)-SUMIFS(ZOiS!$G$4:$G$994,ZOiS!$B$4:$B$994,E610),SUMIFS(ZOiS!$H$4:$H$994,ZOiS!$B$4:$B$994,E610)))),"")</f>
        <v/>
      </c>
      <c r="L610" s="150" t="str">
        <f>IF(K610&lt;&gt;"",IF(K610="Wn",SUMIFS(ZOiS!$E$4:$E$994,ZOiS!$B$4:$B$994,I610),IF(K610="Wn-Ma",SUMIFS(ZOiS!$E$4:$E$994,ZOiS!$B$4:$B$994,I610)-SUMIFS(ZOiS!$F$4:$F$994,ZOiS!$B$4:$B$994,I610),IF(K610="Ma-Wn",SUMIFS(ZOiS!$F$4:$F$994,ZOiS!$B$4:$B$994,I610)-SUMIFS(ZOiS!$E$4:$E$994,ZOiS!$B$4:$B$994,I610),SUMIFS(ZOiS!$F$4:$F$994,ZOiS!$B$4:$B$994,I610)))),"")</f>
        <v/>
      </c>
    </row>
    <row r="611" spans="4:12" x14ac:dyDescent="0.2">
      <c r="D611" s="150" t="str">
        <f>IF(C611&lt;&gt;"",IF(C611="Wn",SUMIFS(ZOiS!$G$4:$G$994,ZOiS!$B$4:$B$994,A611),IF(C611="Wn-Ma",SUMIFS(ZOiS!$G$4:$G$994,ZOiS!$B$4:$B$994,A611)-SUMIFS(ZOiS!$H$4:$H$994,ZOiS!$B$4:$B$994,A611),IF(C611="Ma-Wn",SUMIFS(ZOiS!$H$4:$H$994,ZOiS!$B$4:$B$994,A611)-SUMIFS(ZOiS!$G$4:$G$994,ZOiS!$B$4:$B$994,A611),SUMIFS(ZOiS!$H$4:$H$994,ZOiS!$B$4:$B$994,A611)))),"")</f>
        <v/>
      </c>
      <c r="H611" s="150" t="str">
        <f>IF(G611&lt;&gt;"",IF(G611="Wn",SUMIFS(ZOiS!$G$4:$G$994,ZOiS!$B$4:$B$994,E611),IF(G611="Wn-Ma",SUMIFS(ZOiS!$G$4:$G$994,ZOiS!$B$4:$B$994,E611)-SUMIFS(ZOiS!$H$4:$H$994,ZOiS!$B$4:$B$994,E611),IF(G611="Ma-Wn",SUMIFS(ZOiS!$H$4:$H$994,ZOiS!$B$4:$B$994,E611)-SUMIFS(ZOiS!$G$4:$G$994,ZOiS!$B$4:$B$994,E611),SUMIFS(ZOiS!$H$4:$H$994,ZOiS!$B$4:$B$994,E611)))),"")</f>
        <v/>
      </c>
      <c r="L611" s="150" t="str">
        <f>IF(K611&lt;&gt;"",IF(K611="Wn",SUMIFS(ZOiS!$E$4:$E$994,ZOiS!$B$4:$B$994,I611),IF(K611="Wn-Ma",SUMIFS(ZOiS!$E$4:$E$994,ZOiS!$B$4:$B$994,I611)-SUMIFS(ZOiS!$F$4:$F$994,ZOiS!$B$4:$B$994,I611),IF(K611="Ma-Wn",SUMIFS(ZOiS!$F$4:$F$994,ZOiS!$B$4:$B$994,I611)-SUMIFS(ZOiS!$E$4:$E$994,ZOiS!$B$4:$B$994,I611),SUMIFS(ZOiS!$F$4:$F$994,ZOiS!$B$4:$B$994,I611)))),"")</f>
        <v/>
      </c>
    </row>
    <row r="612" spans="4:12" x14ac:dyDescent="0.2">
      <c r="D612" s="150" t="str">
        <f>IF(C612&lt;&gt;"",IF(C612="Wn",SUMIFS(ZOiS!$G$4:$G$994,ZOiS!$B$4:$B$994,A612),IF(C612="Wn-Ma",SUMIFS(ZOiS!$G$4:$G$994,ZOiS!$B$4:$B$994,A612)-SUMIFS(ZOiS!$H$4:$H$994,ZOiS!$B$4:$B$994,A612),IF(C612="Ma-Wn",SUMIFS(ZOiS!$H$4:$H$994,ZOiS!$B$4:$B$994,A612)-SUMIFS(ZOiS!$G$4:$G$994,ZOiS!$B$4:$B$994,A612),SUMIFS(ZOiS!$H$4:$H$994,ZOiS!$B$4:$B$994,A612)))),"")</f>
        <v/>
      </c>
      <c r="H612" s="150" t="str">
        <f>IF(G612&lt;&gt;"",IF(G612="Wn",SUMIFS(ZOiS!$G$4:$G$994,ZOiS!$B$4:$B$994,E612),IF(G612="Wn-Ma",SUMIFS(ZOiS!$G$4:$G$994,ZOiS!$B$4:$B$994,E612)-SUMIFS(ZOiS!$H$4:$H$994,ZOiS!$B$4:$B$994,E612),IF(G612="Ma-Wn",SUMIFS(ZOiS!$H$4:$H$994,ZOiS!$B$4:$B$994,E612)-SUMIFS(ZOiS!$G$4:$G$994,ZOiS!$B$4:$B$994,E612),SUMIFS(ZOiS!$H$4:$H$994,ZOiS!$B$4:$B$994,E612)))),"")</f>
        <v/>
      </c>
      <c r="L612" s="150" t="str">
        <f>IF(K612&lt;&gt;"",IF(K612="Wn",SUMIFS(ZOiS!$E$4:$E$994,ZOiS!$B$4:$B$994,I612),IF(K612="Wn-Ma",SUMIFS(ZOiS!$E$4:$E$994,ZOiS!$B$4:$B$994,I612)-SUMIFS(ZOiS!$F$4:$F$994,ZOiS!$B$4:$B$994,I612),IF(K612="Ma-Wn",SUMIFS(ZOiS!$F$4:$F$994,ZOiS!$B$4:$B$994,I612)-SUMIFS(ZOiS!$E$4:$E$994,ZOiS!$B$4:$B$994,I612),SUMIFS(ZOiS!$F$4:$F$994,ZOiS!$B$4:$B$994,I612)))),"")</f>
        <v/>
      </c>
    </row>
    <row r="613" spans="4:12" x14ac:dyDescent="0.2">
      <c r="D613" s="150" t="str">
        <f>IF(C613&lt;&gt;"",IF(C613="Wn",SUMIFS(ZOiS!$G$4:$G$994,ZOiS!$B$4:$B$994,A613),IF(C613="Wn-Ma",SUMIFS(ZOiS!$G$4:$G$994,ZOiS!$B$4:$B$994,A613)-SUMIFS(ZOiS!$H$4:$H$994,ZOiS!$B$4:$B$994,A613),IF(C613="Ma-Wn",SUMIFS(ZOiS!$H$4:$H$994,ZOiS!$B$4:$B$994,A613)-SUMIFS(ZOiS!$G$4:$G$994,ZOiS!$B$4:$B$994,A613),SUMIFS(ZOiS!$H$4:$H$994,ZOiS!$B$4:$B$994,A613)))),"")</f>
        <v/>
      </c>
      <c r="H613" s="150" t="str">
        <f>IF(G613&lt;&gt;"",IF(G613="Wn",SUMIFS(ZOiS!$G$4:$G$994,ZOiS!$B$4:$B$994,E613),IF(G613="Wn-Ma",SUMIFS(ZOiS!$G$4:$G$994,ZOiS!$B$4:$B$994,E613)-SUMIFS(ZOiS!$H$4:$H$994,ZOiS!$B$4:$B$994,E613),IF(G613="Ma-Wn",SUMIFS(ZOiS!$H$4:$H$994,ZOiS!$B$4:$B$994,E613)-SUMIFS(ZOiS!$G$4:$G$994,ZOiS!$B$4:$B$994,E613),SUMIFS(ZOiS!$H$4:$H$994,ZOiS!$B$4:$B$994,E613)))),"")</f>
        <v/>
      </c>
      <c r="L613" s="150" t="str">
        <f>IF(K613&lt;&gt;"",IF(K613="Wn",SUMIFS(ZOiS!$E$4:$E$994,ZOiS!$B$4:$B$994,I613),IF(K613="Wn-Ma",SUMIFS(ZOiS!$E$4:$E$994,ZOiS!$B$4:$B$994,I613)-SUMIFS(ZOiS!$F$4:$F$994,ZOiS!$B$4:$B$994,I613),IF(K613="Ma-Wn",SUMIFS(ZOiS!$F$4:$F$994,ZOiS!$B$4:$B$994,I613)-SUMIFS(ZOiS!$E$4:$E$994,ZOiS!$B$4:$B$994,I613),SUMIFS(ZOiS!$F$4:$F$994,ZOiS!$B$4:$B$994,I613)))),"")</f>
        <v/>
      </c>
    </row>
    <row r="614" spans="4:12" x14ac:dyDescent="0.2">
      <c r="D614" s="150" t="str">
        <f>IF(C614&lt;&gt;"",IF(C614="Wn",SUMIFS(ZOiS!$G$4:$G$994,ZOiS!$B$4:$B$994,A614),IF(C614="Wn-Ma",SUMIFS(ZOiS!$G$4:$G$994,ZOiS!$B$4:$B$994,A614)-SUMIFS(ZOiS!$H$4:$H$994,ZOiS!$B$4:$B$994,A614),IF(C614="Ma-Wn",SUMIFS(ZOiS!$H$4:$H$994,ZOiS!$B$4:$B$994,A614)-SUMIFS(ZOiS!$G$4:$G$994,ZOiS!$B$4:$B$994,A614),SUMIFS(ZOiS!$H$4:$H$994,ZOiS!$B$4:$B$994,A614)))),"")</f>
        <v/>
      </c>
      <c r="H614" s="150" t="str">
        <f>IF(G614&lt;&gt;"",IF(G614="Wn",SUMIFS(ZOiS!$G$4:$G$994,ZOiS!$B$4:$B$994,E614),IF(G614="Wn-Ma",SUMIFS(ZOiS!$G$4:$G$994,ZOiS!$B$4:$B$994,E614)-SUMIFS(ZOiS!$H$4:$H$994,ZOiS!$B$4:$B$994,E614),IF(G614="Ma-Wn",SUMIFS(ZOiS!$H$4:$H$994,ZOiS!$B$4:$B$994,E614)-SUMIFS(ZOiS!$G$4:$G$994,ZOiS!$B$4:$B$994,E614),SUMIFS(ZOiS!$H$4:$H$994,ZOiS!$B$4:$B$994,E614)))),"")</f>
        <v/>
      </c>
      <c r="L614" s="150" t="str">
        <f>IF(K614&lt;&gt;"",IF(K614="Wn",SUMIFS(ZOiS!$E$4:$E$994,ZOiS!$B$4:$B$994,I614),IF(K614="Wn-Ma",SUMIFS(ZOiS!$E$4:$E$994,ZOiS!$B$4:$B$994,I614)-SUMIFS(ZOiS!$F$4:$F$994,ZOiS!$B$4:$B$994,I614),IF(K614="Ma-Wn",SUMIFS(ZOiS!$F$4:$F$994,ZOiS!$B$4:$B$994,I614)-SUMIFS(ZOiS!$E$4:$E$994,ZOiS!$B$4:$B$994,I614),SUMIFS(ZOiS!$F$4:$F$994,ZOiS!$B$4:$B$994,I614)))),"")</f>
        <v/>
      </c>
    </row>
    <row r="615" spans="4:12" x14ac:dyDescent="0.2">
      <c r="D615" s="150" t="str">
        <f>IF(C615&lt;&gt;"",IF(C615="Wn",SUMIFS(ZOiS!$G$4:$G$994,ZOiS!$B$4:$B$994,A615),IF(C615="Wn-Ma",SUMIFS(ZOiS!$G$4:$G$994,ZOiS!$B$4:$B$994,A615)-SUMIFS(ZOiS!$H$4:$H$994,ZOiS!$B$4:$B$994,A615),IF(C615="Ma-Wn",SUMIFS(ZOiS!$H$4:$H$994,ZOiS!$B$4:$B$994,A615)-SUMIFS(ZOiS!$G$4:$G$994,ZOiS!$B$4:$B$994,A615),SUMIFS(ZOiS!$H$4:$H$994,ZOiS!$B$4:$B$994,A615)))),"")</f>
        <v/>
      </c>
      <c r="H615" s="150" t="str">
        <f>IF(G615&lt;&gt;"",IF(G615="Wn",SUMIFS(ZOiS!$G$4:$G$994,ZOiS!$B$4:$B$994,E615),IF(G615="Wn-Ma",SUMIFS(ZOiS!$G$4:$G$994,ZOiS!$B$4:$B$994,E615)-SUMIFS(ZOiS!$H$4:$H$994,ZOiS!$B$4:$B$994,E615),IF(G615="Ma-Wn",SUMIFS(ZOiS!$H$4:$H$994,ZOiS!$B$4:$B$994,E615)-SUMIFS(ZOiS!$G$4:$G$994,ZOiS!$B$4:$B$994,E615),SUMIFS(ZOiS!$H$4:$H$994,ZOiS!$B$4:$B$994,E615)))),"")</f>
        <v/>
      </c>
      <c r="L615" s="150" t="str">
        <f>IF(K615&lt;&gt;"",IF(K615="Wn",SUMIFS(ZOiS!$E$4:$E$994,ZOiS!$B$4:$B$994,I615),IF(K615="Wn-Ma",SUMIFS(ZOiS!$E$4:$E$994,ZOiS!$B$4:$B$994,I615)-SUMIFS(ZOiS!$F$4:$F$994,ZOiS!$B$4:$B$994,I615),IF(K615="Ma-Wn",SUMIFS(ZOiS!$F$4:$F$994,ZOiS!$B$4:$B$994,I615)-SUMIFS(ZOiS!$E$4:$E$994,ZOiS!$B$4:$B$994,I615),SUMIFS(ZOiS!$F$4:$F$994,ZOiS!$B$4:$B$994,I615)))),"")</f>
        <v/>
      </c>
    </row>
    <row r="616" spans="4:12" x14ac:dyDescent="0.2">
      <c r="D616" s="150" t="str">
        <f>IF(C616&lt;&gt;"",IF(C616="Wn",SUMIFS(ZOiS!$G$4:$G$994,ZOiS!$B$4:$B$994,A616),IF(C616="Wn-Ma",SUMIFS(ZOiS!$G$4:$G$994,ZOiS!$B$4:$B$994,A616)-SUMIFS(ZOiS!$H$4:$H$994,ZOiS!$B$4:$B$994,A616),IF(C616="Ma-Wn",SUMIFS(ZOiS!$H$4:$H$994,ZOiS!$B$4:$B$994,A616)-SUMIFS(ZOiS!$G$4:$G$994,ZOiS!$B$4:$B$994,A616),SUMIFS(ZOiS!$H$4:$H$994,ZOiS!$B$4:$B$994,A616)))),"")</f>
        <v/>
      </c>
      <c r="H616" s="150" t="str">
        <f>IF(G616&lt;&gt;"",IF(G616="Wn",SUMIFS(ZOiS!$G$4:$G$994,ZOiS!$B$4:$B$994,E616),IF(G616="Wn-Ma",SUMIFS(ZOiS!$G$4:$G$994,ZOiS!$B$4:$B$994,E616)-SUMIFS(ZOiS!$H$4:$H$994,ZOiS!$B$4:$B$994,E616),IF(G616="Ma-Wn",SUMIFS(ZOiS!$H$4:$H$994,ZOiS!$B$4:$B$994,E616)-SUMIFS(ZOiS!$G$4:$G$994,ZOiS!$B$4:$B$994,E616),SUMIFS(ZOiS!$H$4:$H$994,ZOiS!$B$4:$B$994,E616)))),"")</f>
        <v/>
      </c>
      <c r="L616" s="150" t="str">
        <f>IF(K616&lt;&gt;"",IF(K616="Wn",SUMIFS(ZOiS!$E$4:$E$994,ZOiS!$B$4:$B$994,I616),IF(K616="Wn-Ma",SUMIFS(ZOiS!$E$4:$E$994,ZOiS!$B$4:$B$994,I616)-SUMIFS(ZOiS!$F$4:$F$994,ZOiS!$B$4:$B$994,I616),IF(K616="Ma-Wn",SUMIFS(ZOiS!$F$4:$F$994,ZOiS!$B$4:$B$994,I616)-SUMIFS(ZOiS!$E$4:$E$994,ZOiS!$B$4:$B$994,I616),SUMIFS(ZOiS!$F$4:$F$994,ZOiS!$B$4:$B$994,I616)))),"")</f>
        <v/>
      </c>
    </row>
    <row r="617" spans="4:12" x14ac:dyDescent="0.2">
      <c r="D617" s="150" t="str">
        <f>IF(C617&lt;&gt;"",IF(C617="Wn",SUMIFS(ZOiS!$G$4:$G$994,ZOiS!$B$4:$B$994,A617),IF(C617="Wn-Ma",SUMIFS(ZOiS!$G$4:$G$994,ZOiS!$B$4:$B$994,A617)-SUMIFS(ZOiS!$H$4:$H$994,ZOiS!$B$4:$B$994,A617),IF(C617="Ma-Wn",SUMIFS(ZOiS!$H$4:$H$994,ZOiS!$B$4:$B$994,A617)-SUMIFS(ZOiS!$G$4:$G$994,ZOiS!$B$4:$B$994,A617),SUMIFS(ZOiS!$H$4:$H$994,ZOiS!$B$4:$B$994,A617)))),"")</f>
        <v/>
      </c>
      <c r="H617" s="150" t="str">
        <f>IF(G617&lt;&gt;"",IF(G617="Wn",SUMIFS(ZOiS!$G$4:$G$994,ZOiS!$B$4:$B$994,E617),IF(G617="Wn-Ma",SUMIFS(ZOiS!$G$4:$G$994,ZOiS!$B$4:$B$994,E617)-SUMIFS(ZOiS!$H$4:$H$994,ZOiS!$B$4:$B$994,E617),IF(G617="Ma-Wn",SUMIFS(ZOiS!$H$4:$H$994,ZOiS!$B$4:$B$994,E617)-SUMIFS(ZOiS!$G$4:$G$994,ZOiS!$B$4:$B$994,E617),SUMIFS(ZOiS!$H$4:$H$994,ZOiS!$B$4:$B$994,E617)))),"")</f>
        <v/>
      </c>
      <c r="L617" s="150" t="str">
        <f>IF(K617&lt;&gt;"",IF(K617="Wn",SUMIFS(ZOiS!$E$4:$E$994,ZOiS!$B$4:$B$994,I617),IF(K617="Wn-Ma",SUMIFS(ZOiS!$E$4:$E$994,ZOiS!$B$4:$B$994,I617)-SUMIFS(ZOiS!$F$4:$F$994,ZOiS!$B$4:$B$994,I617),IF(K617="Ma-Wn",SUMIFS(ZOiS!$F$4:$F$994,ZOiS!$B$4:$B$994,I617)-SUMIFS(ZOiS!$E$4:$E$994,ZOiS!$B$4:$B$994,I617),SUMIFS(ZOiS!$F$4:$F$994,ZOiS!$B$4:$B$994,I617)))),"")</f>
        <v/>
      </c>
    </row>
    <row r="618" spans="4:12" x14ac:dyDescent="0.2">
      <c r="D618" s="150" t="str">
        <f>IF(C618&lt;&gt;"",IF(C618="Wn",SUMIFS(ZOiS!$G$4:$G$994,ZOiS!$B$4:$B$994,A618),IF(C618="Wn-Ma",SUMIFS(ZOiS!$G$4:$G$994,ZOiS!$B$4:$B$994,A618)-SUMIFS(ZOiS!$H$4:$H$994,ZOiS!$B$4:$B$994,A618),IF(C618="Ma-Wn",SUMIFS(ZOiS!$H$4:$H$994,ZOiS!$B$4:$B$994,A618)-SUMIFS(ZOiS!$G$4:$G$994,ZOiS!$B$4:$B$994,A618),SUMIFS(ZOiS!$H$4:$H$994,ZOiS!$B$4:$B$994,A618)))),"")</f>
        <v/>
      </c>
      <c r="H618" s="150" t="str">
        <f>IF(G618&lt;&gt;"",IF(G618="Wn",SUMIFS(ZOiS!$G$4:$G$994,ZOiS!$B$4:$B$994,E618),IF(G618="Wn-Ma",SUMIFS(ZOiS!$G$4:$G$994,ZOiS!$B$4:$B$994,E618)-SUMIFS(ZOiS!$H$4:$H$994,ZOiS!$B$4:$B$994,E618),IF(G618="Ma-Wn",SUMIFS(ZOiS!$H$4:$H$994,ZOiS!$B$4:$B$994,E618)-SUMIFS(ZOiS!$G$4:$G$994,ZOiS!$B$4:$B$994,E618),SUMIFS(ZOiS!$H$4:$H$994,ZOiS!$B$4:$B$994,E618)))),"")</f>
        <v/>
      </c>
      <c r="L618" s="150" t="str">
        <f>IF(K618&lt;&gt;"",IF(K618="Wn",SUMIFS(ZOiS!$E$4:$E$994,ZOiS!$B$4:$B$994,I618),IF(K618="Wn-Ma",SUMIFS(ZOiS!$E$4:$E$994,ZOiS!$B$4:$B$994,I618)-SUMIFS(ZOiS!$F$4:$F$994,ZOiS!$B$4:$B$994,I618),IF(K618="Ma-Wn",SUMIFS(ZOiS!$F$4:$F$994,ZOiS!$B$4:$B$994,I618)-SUMIFS(ZOiS!$E$4:$E$994,ZOiS!$B$4:$B$994,I618),SUMIFS(ZOiS!$F$4:$F$994,ZOiS!$B$4:$B$994,I618)))),"")</f>
        <v/>
      </c>
    </row>
    <row r="619" spans="4:12" x14ac:dyDescent="0.2">
      <c r="D619" s="150" t="str">
        <f>IF(C619&lt;&gt;"",IF(C619="Wn",SUMIFS(ZOiS!$G$4:$G$994,ZOiS!$B$4:$B$994,A619),IF(C619="Wn-Ma",SUMIFS(ZOiS!$G$4:$G$994,ZOiS!$B$4:$B$994,A619)-SUMIFS(ZOiS!$H$4:$H$994,ZOiS!$B$4:$B$994,A619),IF(C619="Ma-Wn",SUMIFS(ZOiS!$H$4:$H$994,ZOiS!$B$4:$B$994,A619)-SUMIFS(ZOiS!$G$4:$G$994,ZOiS!$B$4:$B$994,A619),SUMIFS(ZOiS!$H$4:$H$994,ZOiS!$B$4:$B$994,A619)))),"")</f>
        <v/>
      </c>
      <c r="H619" s="150" t="str">
        <f>IF(G619&lt;&gt;"",IF(G619="Wn",SUMIFS(ZOiS!$G$4:$G$994,ZOiS!$B$4:$B$994,E619),IF(G619="Wn-Ma",SUMIFS(ZOiS!$G$4:$G$994,ZOiS!$B$4:$B$994,E619)-SUMIFS(ZOiS!$H$4:$H$994,ZOiS!$B$4:$B$994,E619),IF(G619="Ma-Wn",SUMIFS(ZOiS!$H$4:$H$994,ZOiS!$B$4:$B$994,E619)-SUMIFS(ZOiS!$G$4:$G$994,ZOiS!$B$4:$B$994,E619),SUMIFS(ZOiS!$H$4:$H$994,ZOiS!$B$4:$B$994,E619)))),"")</f>
        <v/>
      </c>
      <c r="L619" s="150" t="str">
        <f>IF(K619&lt;&gt;"",IF(K619="Wn",SUMIFS(ZOiS!$E$4:$E$994,ZOiS!$B$4:$B$994,I619),IF(K619="Wn-Ma",SUMIFS(ZOiS!$E$4:$E$994,ZOiS!$B$4:$B$994,I619)-SUMIFS(ZOiS!$F$4:$F$994,ZOiS!$B$4:$B$994,I619),IF(K619="Ma-Wn",SUMIFS(ZOiS!$F$4:$F$994,ZOiS!$B$4:$B$994,I619)-SUMIFS(ZOiS!$E$4:$E$994,ZOiS!$B$4:$B$994,I619),SUMIFS(ZOiS!$F$4:$F$994,ZOiS!$B$4:$B$994,I619)))),"")</f>
        <v/>
      </c>
    </row>
    <row r="620" spans="4:12" x14ac:dyDescent="0.2">
      <c r="D620" s="150" t="str">
        <f>IF(C620&lt;&gt;"",IF(C620="Wn",SUMIFS(ZOiS!$G$4:$G$994,ZOiS!$B$4:$B$994,A620),IF(C620="Wn-Ma",SUMIFS(ZOiS!$G$4:$G$994,ZOiS!$B$4:$B$994,A620)-SUMIFS(ZOiS!$H$4:$H$994,ZOiS!$B$4:$B$994,A620),IF(C620="Ma-Wn",SUMIFS(ZOiS!$H$4:$H$994,ZOiS!$B$4:$B$994,A620)-SUMIFS(ZOiS!$G$4:$G$994,ZOiS!$B$4:$B$994,A620),SUMIFS(ZOiS!$H$4:$H$994,ZOiS!$B$4:$B$994,A620)))),"")</f>
        <v/>
      </c>
      <c r="H620" s="150" t="str">
        <f>IF(G620&lt;&gt;"",IF(G620="Wn",SUMIFS(ZOiS!$G$4:$G$994,ZOiS!$B$4:$B$994,E620),IF(G620="Wn-Ma",SUMIFS(ZOiS!$G$4:$G$994,ZOiS!$B$4:$B$994,E620)-SUMIFS(ZOiS!$H$4:$H$994,ZOiS!$B$4:$B$994,E620),IF(G620="Ma-Wn",SUMIFS(ZOiS!$H$4:$H$994,ZOiS!$B$4:$B$994,E620)-SUMIFS(ZOiS!$G$4:$G$994,ZOiS!$B$4:$B$994,E620),SUMIFS(ZOiS!$H$4:$H$994,ZOiS!$B$4:$B$994,E620)))),"")</f>
        <v/>
      </c>
      <c r="L620" s="150" t="str">
        <f>IF(K620&lt;&gt;"",IF(K620="Wn",SUMIFS(ZOiS!$E$4:$E$994,ZOiS!$B$4:$B$994,I620),IF(K620="Wn-Ma",SUMIFS(ZOiS!$E$4:$E$994,ZOiS!$B$4:$B$994,I620)-SUMIFS(ZOiS!$F$4:$F$994,ZOiS!$B$4:$B$994,I620),IF(K620="Ma-Wn",SUMIFS(ZOiS!$F$4:$F$994,ZOiS!$B$4:$B$994,I620)-SUMIFS(ZOiS!$E$4:$E$994,ZOiS!$B$4:$B$994,I620),SUMIFS(ZOiS!$F$4:$F$994,ZOiS!$B$4:$B$994,I620)))),"")</f>
        <v/>
      </c>
    </row>
    <row r="621" spans="4:12" x14ac:dyDescent="0.2">
      <c r="D621" s="150" t="str">
        <f>IF(C621&lt;&gt;"",IF(C621="Wn",SUMIFS(ZOiS!$G$4:$G$994,ZOiS!$B$4:$B$994,A621),IF(C621="Wn-Ma",SUMIFS(ZOiS!$G$4:$G$994,ZOiS!$B$4:$B$994,A621)-SUMIFS(ZOiS!$H$4:$H$994,ZOiS!$B$4:$B$994,A621),IF(C621="Ma-Wn",SUMIFS(ZOiS!$H$4:$H$994,ZOiS!$B$4:$B$994,A621)-SUMIFS(ZOiS!$G$4:$G$994,ZOiS!$B$4:$B$994,A621),SUMIFS(ZOiS!$H$4:$H$994,ZOiS!$B$4:$B$994,A621)))),"")</f>
        <v/>
      </c>
      <c r="H621" s="150" t="str">
        <f>IF(G621&lt;&gt;"",IF(G621="Wn",SUMIFS(ZOiS!$G$4:$G$994,ZOiS!$B$4:$B$994,E621),IF(G621="Wn-Ma",SUMIFS(ZOiS!$G$4:$G$994,ZOiS!$B$4:$B$994,E621)-SUMIFS(ZOiS!$H$4:$H$994,ZOiS!$B$4:$B$994,E621),IF(G621="Ma-Wn",SUMIFS(ZOiS!$H$4:$H$994,ZOiS!$B$4:$B$994,E621)-SUMIFS(ZOiS!$G$4:$G$994,ZOiS!$B$4:$B$994,E621),SUMIFS(ZOiS!$H$4:$H$994,ZOiS!$B$4:$B$994,E621)))),"")</f>
        <v/>
      </c>
      <c r="L621" s="150" t="str">
        <f>IF(K621&lt;&gt;"",IF(K621="Wn",SUMIFS(ZOiS!$E$4:$E$994,ZOiS!$B$4:$B$994,I621),IF(K621="Wn-Ma",SUMIFS(ZOiS!$E$4:$E$994,ZOiS!$B$4:$B$994,I621)-SUMIFS(ZOiS!$F$4:$F$994,ZOiS!$B$4:$B$994,I621),IF(K621="Ma-Wn",SUMIFS(ZOiS!$F$4:$F$994,ZOiS!$B$4:$B$994,I621)-SUMIFS(ZOiS!$E$4:$E$994,ZOiS!$B$4:$B$994,I621),SUMIFS(ZOiS!$F$4:$F$994,ZOiS!$B$4:$B$994,I621)))),"")</f>
        <v/>
      </c>
    </row>
    <row r="622" spans="4:12" x14ac:dyDescent="0.2">
      <c r="D622" s="150" t="str">
        <f>IF(C622&lt;&gt;"",IF(C622="Wn",SUMIFS(ZOiS!$G$4:$G$994,ZOiS!$B$4:$B$994,A622),IF(C622="Wn-Ma",SUMIFS(ZOiS!$G$4:$G$994,ZOiS!$B$4:$B$994,A622)-SUMIFS(ZOiS!$H$4:$H$994,ZOiS!$B$4:$B$994,A622),IF(C622="Ma-Wn",SUMIFS(ZOiS!$H$4:$H$994,ZOiS!$B$4:$B$994,A622)-SUMIFS(ZOiS!$G$4:$G$994,ZOiS!$B$4:$B$994,A622),SUMIFS(ZOiS!$H$4:$H$994,ZOiS!$B$4:$B$994,A622)))),"")</f>
        <v/>
      </c>
      <c r="H622" s="150" t="str">
        <f>IF(G622&lt;&gt;"",IF(G622="Wn",SUMIFS(ZOiS!$G$4:$G$994,ZOiS!$B$4:$B$994,E622),IF(G622="Wn-Ma",SUMIFS(ZOiS!$G$4:$G$994,ZOiS!$B$4:$B$994,E622)-SUMIFS(ZOiS!$H$4:$H$994,ZOiS!$B$4:$B$994,E622),IF(G622="Ma-Wn",SUMIFS(ZOiS!$H$4:$H$994,ZOiS!$B$4:$B$994,E622)-SUMIFS(ZOiS!$G$4:$G$994,ZOiS!$B$4:$B$994,E622),SUMIFS(ZOiS!$H$4:$H$994,ZOiS!$B$4:$B$994,E622)))),"")</f>
        <v/>
      </c>
      <c r="L622" s="150" t="str">
        <f>IF(K622&lt;&gt;"",IF(K622="Wn",SUMIFS(ZOiS!$E$4:$E$994,ZOiS!$B$4:$B$994,I622),IF(K622="Wn-Ma",SUMIFS(ZOiS!$E$4:$E$994,ZOiS!$B$4:$B$994,I622)-SUMIFS(ZOiS!$F$4:$F$994,ZOiS!$B$4:$B$994,I622),IF(K622="Ma-Wn",SUMIFS(ZOiS!$F$4:$F$994,ZOiS!$B$4:$B$994,I622)-SUMIFS(ZOiS!$E$4:$E$994,ZOiS!$B$4:$B$994,I622),SUMIFS(ZOiS!$F$4:$F$994,ZOiS!$B$4:$B$994,I622)))),"")</f>
        <v/>
      </c>
    </row>
    <row r="623" spans="4:12" x14ac:dyDescent="0.2">
      <c r="D623" s="150" t="str">
        <f>IF(C623&lt;&gt;"",IF(C623="Wn",SUMIFS(ZOiS!$G$4:$G$994,ZOiS!$B$4:$B$994,A623),IF(C623="Wn-Ma",SUMIFS(ZOiS!$G$4:$G$994,ZOiS!$B$4:$B$994,A623)-SUMIFS(ZOiS!$H$4:$H$994,ZOiS!$B$4:$B$994,A623),IF(C623="Ma-Wn",SUMIFS(ZOiS!$H$4:$H$994,ZOiS!$B$4:$B$994,A623)-SUMIFS(ZOiS!$G$4:$G$994,ZOiS!$B$4:$B$994,A623),SUMIFS(ZOiS!$H$4:$H$994,ZOiS!$B$4:$B$994,A623)))),"")</f>
        <v/>
      </c>
      <c r="H623" s="150" t="str">
        <f>IF(G623&lt;&gt;"",IF(G623="Wn",SUMIFS(ZOiS!$G$4:$G$994,ZOiS!$B$4:$B$994,E623),IF(G623="Wn-Ma",SUMIFS(ZOiS!$G$4:$G$994,ZOiS!$B$4:$B$994,E623)-SUMIFS(ZOiS!$H$4:$H$994,ZOiS!$B$4:$B$994,E623),IF(G623="Ma-Wn",SUMIFS(ZOiS!$H$4:$H$994,ZOiS!$B$4:$B$994,E623)-SUMIFS(ZOiS!$G$4:$G$994,ZOiS!$B$4:$B$994,E623),SUMIFS(ZOiS!$H$4:$H$994,ZOiS!$B$4:$B$994,E623)))),"")</f>
        <v/>
      </c>
      <c r="L623" s="150" t="str">
        <f>IF(K623&lt;&gt;"",IF(K623="Wn",SUMIFS(ZOiS!$E$4:$E$994,ZOiS!$B$4:$B$994,I623),IF(K623="Wn-Ma",SUMIFS(ZOiS!$E$4:$E$994,ZOiS!$B$4:$B$994,I623)-SUMIFS(ZOiS!$F$4:$F$994,ZOiS!$B$4:$B$994,I623),IF(K623="Ma-Wn",SUMIFS(ZOiS!$F$4:$F$994,ZOiS!$B$4:$B$994,I623)-SUMIFS(ZOiS!$E$4:$E$994,ZOiS!$B$4:$B$994,I623),SUMIFS(ZOiS!$F$4:$F$994,ZOiS!$B$4:$B$994,I623)))),"")</f>
        <v/>
      </c>
    </row>
    <row r="624" spans="4:12" x14ac:dyDescent="0.2">
      <c r="D624" s="150" t="str">
        <f>IF(C624&lt;&gt;"",IF(C624="Wn",SUMIFS(ZOiS!$G$4:$G$994,ZOiS!$B$4:$B$994,A624),IF(C624="Wn-Ma",SUMIFS(ZOiS!$G$4:$G$994,ZOiS!$B$4:$B$994,A624)-SUMIFS(ZOiS!$H$4:$H$994,ZOiS!$B$4:$B$994,A624),IF(C624="Ma-Wn",SUMIFS(ZOiS!$H$4:$H$994,ZOiS!$B$4:$B$994,A624)-SUMIFS(ZOiS!$G$4:$G$994,ZOiS!$B$4:$B$994,A624),SUMIFS(ZOiS!$H$4:$H$994,ZOiS!$B$4:$B$994,A624)))),"")</f>
        <v/>
      </c>
      <c r="H624" s="150" t="str">
        <f>IF(G624&lt;&gt;"",IF(G624="Wn",SUMIFS(ZOiS!$G$4:$G$994,ZOiS!$B$4:$B$994,E624),IF(G624="Wn-Ma",SUMIFS(ZOiS!$G$4:$G$994,ZOiS!$B$4:$B$994,E624)-SUMIFS(ZOiS!$H$4:$H$994,ZOiS!$B$4:$B$994,E624),IF(G624="Ma-Wn",SUMIFS(ZOiS!$H$4:$H$994,ZOiS!$B$4:$B$994,E624)-SUMIFS(ZOiS!$G$4:$G$994,ZOiS!$B$4:$B$994,E624),SUMIFS(ZOiS!$H$4:$H$994,ZOiS!$B$4:$B$994,E624)))),"")</f>
        <v/>
      </c>
      <c r="L624" s="150" t="str">
        <f>IF(K624&lt;&gt;"",IF(K624="Wn",SUMIFS(ZOiS!$E$4:$E$994,ZOiS!$B$4:$B$994,I624),IF(K624="Wn-Ma",SUMIFS(ZOiS!$E$4:$E$994,ZOiS!$B$4:$B$994,I624)-SUMIFS(ZOiS!$F$4:$F$994,ZOiS!$B$4:$B$994,I624),IF(K624="Ma-Wn",SUMIFS(ZOiS!$F$4:$F$994,ZOiS!$B$4:$B$994,I624)-SUMIFS(ZOiS!$E$4:$E$994,ZOiS!$B$4:$B$994,I624),SUMIFS(ZOiS!$F$4:$F$994,ZOiS!$B$4:$B$994,I624)))),"")</f>
        <v/>
      </c>
    </row>
    <row r="625" spans="4:12" x14ac:dyDescent="0.2">
      <c r="D625" s="150" t="str">
        <f>IF(C625&lt;&gt;"",IF(C625="Wn",SUMIFS(ZOiS!$G$4:$G$994,ZOiS!$B$4:$B$994,A625),IF(C625="Wn-Ma",SUMIFS(ZOiS!$G$4:$G$994,ZOiS!$B$4:$B$994,A625)-SUMIFS(ZOiS!$H$4:$H$994,ZOiS!$B$4:$B$994,A625),IF(C625="Ma-Wn",SUMIFS(ZOiS!$H$4:$H$994,ZOiS!$B$4:$B$994,A625)-SUMIFS(ZOiS!$G$4:$G$994,ZOiS!$B$4:$B$994,A625),SUMIFS(ZOiS!$H$4:$H$994,ZOiS!$B$4:$B$994,A625)))),"")</f>
        <v/>
      </c>
      <c r="H625" s="150" t="str">
        <f>IF(G625&lt;&gt;"",IF(G625="Wn",SUMIFS(ZOiS!$G$4:$G$994,ZOiS!$B$4:$B$994,E625),IF(G625="Wn-Ma",SUMIFS(ZOiS!$G$4:$G$994,ZOiS!$B$4:$B$994,E625)-SUMIFS(ZOiS!$H$4:$H$994,ZOiS!$B$4:$B$994,E625),IF(G625="Ma-Wn",SUMIFS(ZOiS!$H$4:$H$994,ZOiS!$B$4:$B$994,E625)-SUMIFS(ZOiS!$G$4:$G$994,ZOiS!$B$4:$B$994,E625),SUMIFS(ZOiS!$H$4:$H$994,ZOiS!$B$4:$B$994,E625)))),"")</f>
        <v/>
      </c>
      <c r="L625" s="150" t="str">
        <f>IF(K625&lt;&gt;"",IF(K625="Wn",SUMIFS(ZOiS!$E$4:$E$994,ZOiS!$B$4:$B$994,I625),IF(K625="Wn-Ma",SUMIFS(ZOiS!$E$4:$E$994,ZOiS!$B$4:$B$994,I625)-SUMIFS(ZOiS!$F$4:$F$994,ZOiS!$B$4:$B$994,I625),IF(K625="Ma-Wn",SUMIFS(ZOiS!$F$4:$F$994,ZOiS!$B$4:$B$994,I625)-SUMIFS(ZOiS!$E$4:$E$994,ZOiS!$B$4:$B$994,I625),SUMIFS(ZOiS!$F$4:$F$994,ZOiS!$B$4:$B$994,I625)))),"")</f>
        <v/>
      </c>
    </row>
    <row r="626" spans="4:12" x14ac:dyDescent="0.2">
      <c r="D626" s="150" t="str">
        <f>IF(C626&lt;&gt;"",IF(C626="Wn",SUMIFS(ZOiS!$G$4:$G$994,ZOiS!$B$4:$B$994,A626),IF(C626="Wn-Ma",SUMIFS(ZOiS!$G$4:$G$994,ZOiS!$B$4:$B$994,A626)-SUMIFS(ZOiS!$H$4:$H$994,ZOiS!$B$4:$B$994,A626),IF(C626="Ma-Wn",SUMIFS(ZOiS!$H$4:$H$994,ZOiS!$B$4:$B$994,A626)-SUMIFS(ZOiS!$G$4:$G$994,ZOiS!$B$4:$B$994,A626),SUMIFS(ZOiS!$H$4:$H$994,ZOiS!$B$4:$B$994,A626)))),"")</f>
        <v/>
      </c>
      <c r="H626" s="150" t="str">
        <f>IF(G626&lt;&gt;"",IF(G626="Wn",SUMIFS(ZOiS!$G$4:$G$994,ZOiS!$B$4:$B$994,E626),IF(G626="Wn-Ma",SUMIFS(ZOiS!$G$4:$G$994,ZOiS!$B$4:$B$994,E626)-SUMIFS(ZOiS!$H$4:$H$994,ZOiS!$B$4:$B$994,E626),IF(G626="Ma-Wn",SUMIFS(ZOiS!$H$4:$H$994,ZOiS!$B$4:$B$994,E626)-SUMIFS(ZOiS!$G$4:$G$994,ZOiS!$B$4:$B$994,E626),SUMIFS(ZOiS!$H$4:$H$994,ZOiS!$B$4:$B$994,E626)))),"")</f>
        <v/>
      </c>
      <c r="L626" s="150" t="str">
        <f>IF(K626&lt;&gt;"",IF(K626="Wn",SUMIFS(ZOiS!$E$4:$E$994,ZOiS!$B$4:$B$994,I626),IF(K626="Wn-Ma",SUMIFS(ZOiS!$E$4:$E$994,ZOiS!$B$4:$B$994,I626)-SUMIFS(ZOiS!$F$4:$F$994,ZOiS!$B$4:$B$994,I626),IF(K626="Ma-Wn",SUMIFS(ZOiS!$F$4:$F$994,ZOiS!$B$4:$B$994,I626)-SUMIFS(ZOiS!$E$4:$E$994,ZOiS!$B$4:$B$994,I626),SUMIFS(ZOiS!$F$4:$F$994,ZOiS!$B$4:$B$994,I626)))),"")</f>
        <v/>
      </c>
    </row>
    <row r="627" spans="4:12" x14ac:dyDescent="0.2">
      <c r="D627" s="150" t="str">
        <f>IF(C627&lt;&gt;"",IF(C627="Wn",SUMIFS(ZOiS!$G$4:$G$994,ZOiS!$B$4:$B$994,A627),IF(C627="Wn-Ma",SUMIFS(ZOiS!$G$4:$G$994,ZOiS!$B$4:$B$994,A627)-SUMIFS(ZOiS!$H$4:$H$994,ZOiS!$B$4:$B$994,A627),IF(C627="Ma-Wn",SUMIFS(ZOiS!$H$4:$H$994,ZOiS!$B$4:$B$994,A627)-SUMIFS(ZOiS!$G$4:$G$994,ZOiS!$B$4:$B$994,A627),SUMIFS(ZOiS!$H$4:$H$994,ZOiS!$B$4:$B$994,A627)))),"")</f>
        <v/>
      </c>
      <c r="H627" s="150" t="str">
        <f>IF(G627&lt;&gt;"",IF(G627="Wn",SUMIFS(ZOiS!$G$4:$G$994,ZOiS!$B$4:$B$994,E627),IF(G627="Wn-Ma",SUMIFS(ZOiS!$G$4:$G$994,ZOiS!$B$4:$B$994,E627)-SUMIFS(ZOiS!$H$4:$H$994,ZOiS!$B$4:$B$994,E627),IF(G627="Ma-Wn",SUMIFS(ZOiS!$H$4:$H$994,ZOiS!$B$4:$B$994,E627)-SUMIFS(ZOiS!$G$4:$G$994,ZOiS!$B$4:$B$994,E627),SUMIFS(ZOiS!$H$4:$H$994,ZOiS!$B$4:$B$994,E627)))),"")</f>
        <v/>
      </c>
      <c r="L627" s="150" t="str">
        <f>IF(K627&lt;&gt;"",IF(K627="Wn",SUMIFS(ZOiS!$E$4:$E$994,ZOiS!$B$4:$B$994,I627),IF(K627="Wn-Ma",SUMIFS(ZOiS!$E$4:$E$994,ZOiS!$B$4:$B$994,I627)-SUMIFS(ZOiS!$F$4:$F$994,ZOiS!$B$4:$B$994,I627),IF(K627="Ma-Wn",SUMIFS(ZOiS!$F$4:$F$994,ZOiS!$B$4:$B$994,I627)-SUMIFS(ZOiS!$E$4:$E$994,ZOiS!$B$4:$B$994,I627),SUMIFS(ZOiS!$F$4:$F$994,ZOiS!$B$4:$B$994,I627)))),"")</f>
        <v/>
      </c>
    </row>
    <row r="628" spans="4:12" x14ac:dyDescent="0.2">
      <c r="D628" s="150" t="str">
        <f>IF(C628&lt;&gt;"",IF(C628="Wn",SUMIFS(ZOiS!$G$4:$G$994,ZOiS!$B$4:$B$994,A628),IF(C628="Wn-Ma",SUMIFS(ZOiS!$G$4:$G$994,ZOiS!$B$4:$B$994,A628)-SUMIFS(ZOiS!$H$4:$H$994,ZOiS!$B$4:$B$994,A628),IF(C628="Ma-Wn",SUMIFS(ZOiS!$H$4:$H$994,ZOiS!$B$4:$B$994,A628)-SUMIFS(ZOiS!$G$4:$G$994,ZOiS!$B$4:$B$994,A628),SUMIFS(ZOiS!$H$4:$H$994,ZOiS!$B$4:$B$994,A628)))),"")</f>
        <v/>
      </c>
      <c r="H628" s="150" t="str">
        <f>IF(G628&lt;&gt;"",IF(G628="Wn",SUMIFS(ZOiS!$G$4:$G$994,ZOiS!$B$4:$B$994,E628),IF(G628="Wn-Ma",SUMIFS(ZOiS!$G$4:$G$994,ZOiS!$B$4:$B$994,E628)-SUMIFS(ZOiS!$H$4:$H$994,ZOiS!$B$4:$B$994,E628),IF(G628="Ma-Wn",SUMIFS(ZOiS!$H$4:$H$994,ZOiS!$B$4:$B$994,E628)-SUMIFS(ZOiS!$G$4:$G$994,ZOiS!$B$4:$B$994,E628),SUMIFS(ZOiS!$H$4:$H$994,ZOiS!$B$4:$B$994,E628)))),"")</f>
        <v/>
      </c>
      <c r="L628" s="150" t="str">
        <f>IF(K628&lt;&gt;"",IF(K628="Wn",SUMIFS(ZOiS!$E$4:$E$994,ZOiS!$B$4:$B$994,I628),IF(K628="Wn-Ma",SUMIFS(ZOiS!$E$4:$E$994,ZOiS!$B$4:$B$994,I628)-SUMIFS(ZOiS!$F$4:$F$994,ZOiS!$B$4:$B$994,I628),IF(K628="Ma-Wn",SUMIFS(ZOiS!$F$4:$F$994,ZOiS!$B$4:$B$994,I628)-SUMIFS(ZOiS!$E$4:$E$994,ZOiS!$B$4:$B$994,I628),SUMIFS(ZOiS!$F$4:$F$994,ZOiS!$B$4:$B$994,I628)))),"")</f>
        <v/>
      </c>
    </row>
    <row r="629" spans="4:12" x14ac:dyDescent="0.2">
      <c r="D629" s="150" t="str">
        <f>IF(C629&lt;&gt;"",IF(C629="Wn",SUMIFS(ZOiS!$G$4:$G$994,ZOiS!$B$4:$B$994,A629),IF(C629="Wn-Ma",SUMIFS(ZOiS!$G$4:$G$994,ZOiS!$B$4:$B$994,A629)-SUMIFS(ZOiS!$H$4:$H$994,ZOiS!$B$4:$B$994,A629),IF(C629="Ma-Wn",SUMIFS(ZOiS!$H$4:$H$994,ZOiS!$B$4:$B$994,A629)-SUMIFS(ZOiS!$G$4:$G$994,ZOiS!$B$4:$B$994,A629),SUMIFS(ZOiS!$H$4:$H$994,ZOiS!$B$4:$B$994,A629)))),"")</f>
        <v/>
      </c>
      <c r="H629" s="150" t="str">
        <f>IF(G629&lt;&gt;"",IF(G629="Wn",SUMIFS(ZOiS!$G$4:$G$994,ZOiS!$B$4:$B$994,E629),IF(G629="Wn-Ma",SUMIFS(ZOiS!$G$4:$G$994,ZOiS!$B$4:$B$994,E629)-SUMIFS(ZOiS!$H$4:$H$994,ZOiS!$B$4:$B$994,E629),IF(G629="Ma-Wn",SUMIFS(ZOiS!$H$4:$H$994,ZOiS!$B$4:$B$994,E629)-SUMIFS(ZOiS!$G$4:$G$994,ZOiS!$B$4:$B$994,E629),SUMIFS(ZOiS!$H$4:$H$994,ZOiS!$B$4:$B$994,E629)))),"")</f>
        <v/>
      </c>
      <c r="L629" s="150" t="str">
        <f>IF(K629&lt;&gt;"",IF(K629="Wn",SUMIFS(ZOiS!$E$4:$E$994,ZOiS!$B$4:$B$994,I629),IF(K629="Wn-Ma",SUMIFS(ZOiS!$E$4:$E$994,ZOiS!$B$4:$B$994,I629)-SUMIFS(ZOiS!$F$4:$F$994,ZOiS!$B$4:$B$994,I629),IF(K629="Ma-Wn",SUMIFS(ZOiS!$F$4:$F$994,ZOiS!$B$4:$B$994,I629)-SUMIFS(ZOiS!$E$4:$E$994,ZOiS!$B$4:$B$994,I629),SUMIFS(ZOiS!$F$4:$F$994,ZOiS!$B$4:$B$994,I629)))),"")</f>
        <v/>
      </c>
    </row>
    <row r="630" spans="4:12" x14ac:dyDescent="0.2">
      <c r="D630" s="150" t="str">
        <f>IF(C630&lt;&gt;"",IF(C630="Wn",SUMIFS(ZOiS!$G$4:$G$994,ZOiS!$B$4:$B$994,A630),IF(C630="Wn-Ma",SUMIFS(ZOiS!$G$4:$G$994,ZOiS!$B$4:$B$994,A630)-SUMIFS(ZOiS!$H$4:$H$994,ZOiS!$B$4:$B$994,A630),IF(C630="Ma-Wn",SUMIFS(ZOiS!$H$4:$H$994,ZOiS!$B$4:$B$994,A630)-SUMIFS(ZOiS!$G$4:$G$994,ZOiS!$B$4:$B$994,A630),SUMIFS(ZOiS!$H$4:$H$994,ZOiS!$B$4:$B$994,A630)))),"")</f>
        <v/>
      </c>
      <c r="H630" s="150" t="str">
        <f>IF(G630&lt;&gt;"",IF(G630="Wn",SUMIFS(ZOiS!$G$4:$G$994,ZOiS!$B$4:$B$994,E630),IF(G630="Wn-Ma",SUMIFS(ZOiS!$G$4:$G$994,ZOiS!$B$4:$B$994,E630)-SUMIFS(ZOiS!$H$4:$H$994,ZOiS!$B$4:$B$994,E630),IF(G630="Ma-Wn",SUMIFS(ZOiS!$H$4:$H$994,ZOiS!$B$4:$B$994,E630)-SUMIFS(ZOiS!$G$4:$G$994,ZOiS!$B$4:$B$994,E630),SUMIFS(ZOiS!$H$4:$H$994,ZOiS!$B$4:$B$994,E630)))),"")</f>
        <v/>
      </c>
      <c r="L630" s="150" t="str">
        <f>IF(K630&lt;&gt;"",IF(K630="Wn",SUMIFS(ZOiS!$E$4:$E$994,ZOiS!$B$4:$B$994,I630),IF(K630="Wn-Ma",SUMIFS(ZOiS!$E$4:$E$994,ZOiS!$B$4:$B$994,I630)-SUMIFS(ZOiS!$F$4:$F$994,ZOiS!$B$4:$B$994,I630),IF(K630="Ma-Wn",SUMIFS(ZOiS!$F$4:$F$994,ZOiS!$B$4:$B$994,I630)-SUMIFS(ZOiS!$E$4:$E$994,ZOiS!$B$4:$B$994,I630),SUMIFS(ZOiS!$F$4:$F$994,ZOiS!$B$4:$B$994,I630)))),"")</f>
        <v/>
      </c>
    </row>
    <row r="631" spans="4:12" x14ac:dyDescent="0.2">
      <c r="D631" s="150" t="str">
        <f>IF(C631&lt;&gt;"",IF(C631="Wn",SUMIFS(ZOiS!$G$4:$G$994,ZOiS!$B$4:$B$994,A631),IF(C631="Wn-Ma",SUMIFS(ZOiS!$G$4:$G$994,ZOiS!$B$4:$B$994,A631)-SUMIFS(ZOiS!$H$4:$H$994,ZOiS!$B$4:$B$994,A631),IF(C631="Ma-Wn",SUMIFS(ZOiS!$H$4:$H$994,ZOiS!$B$4:$B$994,A631)-SUMIFS(ZOiS!$G$4:$G$994,ZOiS!$B$4:$B$994,A631),SUMIFS(ZOiS!$H$4:$H$994,ZOiS!$B$4:$B$994,A631)))),"")</f>
        <v/>
      </c>
      <c r="H631" s="150" t="str">
        <f>IF(G631&lt;&gt;"",IF(G631="Wn",SUMIFS(ZOiS!$G$4:$G$994,ZOiS!$B$4:$B$994,E631),IF(G631="Wn-Ma",SUMIFS(ZOiS!$G$4:$G$994,ZOiS!$B$4:$B$994,E631)-SUMIFS(ZOiS!$H$4:$H$994,ZOiS!$B$4:$B$994,E631),IF(G631="Ma-Wn",SUMIFS(ZOiS!$H$4:$H$994,ZOiS!$B$4:$B$994,E631)-SUMIFS(ZOiS!$G$4:$G$994,ZOiS!$B$4:$B$994,E631),SUMIFS(ZOiS!$H$4:$H$994,ZOiS!$B$4:$B$994,E631)))),"")</f>
        <v/>
      </c>
      <c r="L631" s="150" t="str">
        <f>IF(K631&lt;&gt;"",IF(K631="Wn",SUMIFS(ZOiS!$E$4:$E$994,ZOiS!$B$4:$B$994,I631),IF(K631="Wn-Ma",SUMIFS(ZOiS!$E$4:$E$994,ZOiS!$B$4:$B$994,I631)-SUMIFS(ZOiS!$F$4:$F$994,ZOiS!$B$4:$B$994,I631),IF(K631="Ma-Wn",SUMIFS(ZOiS!$F$4:$F$994,ZOiS!$B$4:$B$994,I631)-SUMIFS(ZOiS!$E$4:$E$994,ZOiS!$B$4:$B$994,I631),SUMIFS(ZOiS!$F$4:$F$994,ZOiS!$B$4:$B$994,I631)))),"")</f>
        <v/>
      </c>
    </row>
    <row r="632" spans="4:12" x14ac:dyDescent="0.2">
      <c r="D632" s="150" t="str">
        <f>IF(C632&lt;&gt;"",IF(C632="Wn",SUMIFS(ZOiS!$G$4:$G$994,ZOiS!$B$4:$B$994,A632),IF(C632="Wn-Ma",SUMIFS(ZOiS!$G$4:$G$994,ZOiS!$B$4:$B$994,A632)-SUMIFS(ZOiS!$H$4:$H$994,ZOiS!$B$4:$B$994,A632),IF(C632="Ma-Wn",SUMIFS(ZOiS!$H$4:$H$994,ZOiS!$B$4:$B$994,A632)-SUMIFS(ZOiS!$G$4:$G$994,ZOiS!$B$4:$B$994,A632),SUMIFS(ZOiS!$H$4:$H$994,ZOiS!$B$4:$B$994,A632)))),"")</f>
        <v/>
      </c>
      <c r="H632" s="150" t="str">
        <f>IF(G632&lt;&gt;"",IF(G632="Wn",SUMIFS(ZOiS!$G$4:$G$994,ZOiS!$B$4:$B$994,E632),IF(G632="Wn-Ma",SUMIFS(ZOiS!$G$4:$G$994,ZOiS!$B$4:$B$994,E632)-SUMIFS(ZOiS!$H$4:$H$994,ZOiS!$B$4:$B$994,E632),IF(G632="Ma-Wn",SUMIFS(ZOiS!$H$4:$H$994,ZOiS!$B$4:$B$994,E632)-SUMIFS(ZOiS!$G$4:$G$994,ZOiS!$B$4:$B$994,E632),SUMIFS(ZOiS!$H$4:$H$994,ZOiS!$B$4:$B$994,E632)))),"")</f>
        <v/>
      </c>
      <c r="L632" s="150" t="str">
        <f>IF(K632&lt;&gt;"",IF(K632="Wn",SUMIFS(ZOiS!$E$4:$E$994,ZOiS!$B$4:$B$994,I632),IF(K632="Wn-Ma",SUMIFS(ZOiS!$E$4:$E$994,ZOiS!$B$4:$B$994,I632)-SUMIFS(ZOiS!$F$4:$F$994,ZOiS!$B$4:$B$994,I632),IF(K632="Ma-Wn",SUMIFS(ZOiS!$F$4:$F$994,ZOiS!$B$4:$B$994,I632)-SUMIFS(ZOiS!$E$4:$E$994,ZOiS!$B$4:$B$994,I632),SUMIFS(ZOiS!$F$4:$F$994,ZOiS!$B$4:$B$994,I632)))),"")</f>
        <v/>
      </c>
    </row>
    <row r="633" spans="4:12" x14ac:dyDescent="0.2">
      <c r="D633" s="150" t="str">
        <f>IF(C633&lt;&gt;"",IF(C633="Wn",SUMIFS(ZOiS!$G$4:$G$994,ZOiS!$B$4:$B$994,A633),IF(C633="Wn-Ma",SUMIFS(ZOiS!$G$4:$G$994,ZOiS!$B$4:$B$994,A633)-SUMIFS(ZOiS!$H$4:$H$994,ZOiS!$B$4:$B$994,A633),IF(C633="Ma-Wn",SUMIFS(ZOiS!$H$4:$H$994,ZOiS!$B$4:$B$994,A633)-SUMIFS(ZOiS!$G$4:$G$994,ZOiS!$B$4:$B$994,A633),SUMIFS(ZOiS!$H$4:$H$994,ZOiS!$B$4:$B$994,A633)))),"")</f>
        <v/>
      </c>
      <c r="H633" s="150" t="str">
        <f>IF(G633&lt;&gt;"",IF(G633="Wn",SUMIFS(ZOiS!$G$4:$G$994,ZOiS!$B$4:$B$994,E633),IF(G633="Wn-Ma",SUMIFS(ZOiS!$G$4:$G$994,ZOiS!$B$4:$B$994,E633)-SUMIFS(ZOiS!$H$4:$H$994,ZOiS!$B$4:$B$994,E633),IF(G633="Ma-Wn",SUMIFS(ZOiS!$H$4:$H$994,ZOiS!$B$4:$B$994,E633)-SUMIFS(ZOiS!$G$4:$G$994,ZOiS!$B$4:$B$994,E633),SUMIFS(ZOiS!$H$4:$H$994,ZOiS!$B$4:$B$994,E633)))),"")</f>
        <v/>
      </c>
      <c r="L633" s="150" t="str">
        <f>IF(K633&lt;&gt;"",IF(K633="Wn",SUMIFS(ZOiS!$E$4:$E$994,ZOiS!$B$4:$B$994,I633),IF(K633="Wn-Ma",SUMIFS(ZOiS!$E$4:$E$994,ZOiS!$B$4:$B$994,I633)-SUMIFS(ZOiS!$F$4:$F$994,ZOiS!$B$4:$B$994,I633),IF(K633="Ma-Wn",SUMIFS(ZOiS!$F$4:$F$994,ZOiS!$B$4:$B$994,I633)-SUMIFS(ZOiS!$E$4:$E$994,ZOiS!$B$4:$B$994,I633),SUMIFS(ZOiS!$F$4:$F$994,ZOiS!$B$4:$B$994,I633)))),"")</f>
        <v/>
      </c>
    </row>
    <row r="634" spans="4:12" x14ac:dyDescent="0.2">
      <c r="D634" s="150" t="str">
        <f>IF(C634&lt;&gt;"",IF(C634="Wn",SUMIFS(ZOiS!$G$4:$G$994,ZOiS!$B$4:$B$994,A634),IF(C634="Wn-Ma",SUMIFS(ZOiS!$G$4:$G$994,ZOiS!$B$4:$B$994,A634)-SUMIFS(ZOiS!$H$4:$H$994,ZOiS!$B$4:$B$994,A634),IF(C634="Ma-Wn",SUMIFS(ZOiS!$H$4:$H$994,ZOiS!$B$4:$B$994,A634)-SUMIFS(ZOiS!$G$4:$G$994,ZOiS!$B$4:$B$994,A634),SUMIFS(ZOiS!$H$4:$H$994,ZOiS!$B$4:$B$994,A634)))),"")</f>
        <v/>
      </c>
      <c r="H634" s="150" t="str">
        <f>IF(G634&lt;&gt;"",IF(G634="Wn",SUMIFS(ZOiS!$G$4:$G$994,ZOiS!$B$4:$B$994,E634),IF(G634="Wn-Ma",SUMIFS(ZOiS!$G$4:$G$994,ZOiS!$B$4:$B$994,E634)-SUMIFS(ZOiS!$H$4:$H$994,ZOiS!$B$4:$B$994,E634),IF(G634="Ma-Wn",SUMIFS(ZOiS!$H$4:$H$994,ZOiS!$B$4:$B$994,E634)-SUMIFS(ZOiS!$G$4:$G$994,ZOiS!$B$4:$B$994,E634),SUMIFS(ZOiS!$H$4:$H$994,ZOiS!$B$4:$B$994,E634)))),"")</f>
        <v/>
      </c>
      <c r="L634" s="150" t="str">
        <f>IF(K634&lt;&gt;"",IF(K634="Wn",SUMIFS(ZOiS!$E$4:$E$994,ZOiS!$B$4:$B$994,I634),IF(K634="Wn-Ma",SUMIFS(ZOiS!$E$4:$E$994,ZOiS!$B$4:$B$994,I634)-SUMIFS(ZOiS!$F$4:$F$994,ZOiS!$B$4:$B$994,I634),IF(K634="Ma-Wn",SUMIFS(ZOiS!$F$4:$F$994,ZOiS!$B$4:$B$994,I634)-SUMIFS(ZOiS!$E$4:$E$994,ZOiS!$B$4:$B$994,I634),SUMIFS(ZOiS!$F$4:$F$994,ZOiS!$B$4:$B$994,I634)))),"")</f>
        <v/>
      </c>
    </row>
    <row r="635" spans="4:12" x14ac:dyDescent="0.2">
      <c r="D635" s="150" t="str">
        <f>IF(C635&lt;&gt;"",IF(C635="Wn",SUMIFS(ZOiS!$G$4:$G$994,ZOiS!$B$4:$B$994,A635),IF(C635="Wn-Ma",SUMIFS(ZOiS!$G$4:$G$994,ZOiS!$B$4:$B$994,A635)-SUMIFS(ZOiS!$H$4:$H$994,ZOiS!$B$4:$B$994,A635),IF(C635="Ma-Wn",SUMIFS(ZOiS!$H$4:$H$994,ZOiS!$B$4:$B$994,A635)-SUMIFS(ZOiS!$G$4:$G$994,ZOiS!$B$4:$B$994,A635),SUMIFS(ZOiS!$H$4:$H$994,ZOiS!$B$4:$B$994,A635)))),"")</f>
        <v/>
      </c>
      <c r="H635" s="150" t="str">
        <f>IF(G635&lt;&gt;"",IF(G635="Wn",SUMIFS(ZOiS!$G$4:$G$994,ZOiS!$B$4:$B$994,E635),IF(G635="Wn-Ma",SUMIFS(ZOiS!$G$4:$G$994,ZOiS!$B$4:$B$994,E635)-SUMIFS(ZOiS!$H$4:$H$994,ZOiS!$B$4:$B$994,E635),IF(G635="Ma-Wn",SUMIFS(ZOiS!$H$4:$H$994,ZOiS!$B$4:$B$994,E635)-SUMIFS(ZOiS!$G$4:$G$994,ZOiS!$B$4:$B$994,E635),SUMIFS(ZOiS!$H$4:$H$994,ZOiS!$B$4:$B$994,E635)))),"")</f>
        <v/>
      </c>
      <c r="L635" s="150" t="str">
        <f>IF(K635&lt;&gt;"",IF(K635="Wn",SUMIFS(ZOiS!$E$4:$E$994,ZOiS!$B$4:$B$994,I635),IF(K635="Wn-Ma",SUMIFS(ZOiS!$E$4:$E$994,ZOiS!$B$4:$B$994,I635)-SUMIFS(ZOiS!$F$4:$F$994,ZOiS!$B$4:$B$994,I635),IF(K635="Ma-Wn",SUMIFS(ZOiS!$F$4:$F$994,ZOiS!$B$4:$B$994,I635)-SUMIFS(ZOiS!$E$4:$E$994,ZOiS!$B$4:$B$994,I635),SUMIFS(ZOiS!$F$4:$F$994,ZOiS!$B$4:$B$994,I635)))),"")</f>
        <v/>
      </c>
    </row>
    <row r="636" spans="4:12" x14ac:dyDescent="0.2">
      <c r="D636" s="150" t="str">
        <f>IF(C636&lt;&gt;"",IF(C636="Wn",SUMIFS(ZOiS!$G$4:$G$994,ZOiS!$B$4:$B$994,A636),IF(C636="Wn-Ma",SUMIFS(ZOiS!$G$4:$G$994,ZOiS!$B$4:$B$994,A636)-SUMIFS(ZOiS!$H$4:$H$994,ZOiS!$B$4:$B$994,A636),IF(C636="Ma-Wn",SUMIFS(ZOiS!$H$4:$H$994,ZOiS!$B$4:$B$994,A636)-SUMIFS(ZOiS!$G$4:$G$994,ZOiS!$B$4:$B$994,A636),SUMIFS(ZOiS!$H$4:$H$994,ZOiS!$B$4:$B$994,A636)))),"")</f>
        <v/>
      </c>
      <c r="H636" s="150" t="str">
        <f>IF(G636&lt;&gt;"",IF(G636="Wn",SUMIFS(ZOiS!$G$4:$G$994,ZOiS!$B$4:$B$994,E636),IF(G636="Wn-Ma",SUMIFS(ZOiS!$G$4:$G$994,ZOiS!$B$4:$B$994,E636)-SUMIFS(ZOiS!$H$4:$H$994,ZOiS!$B$4:$B$994,E636),IF(G636="Ma-Wn",SUMIFS(ZOiS!$H$4:$H$994,ZOiS!$B$4:$B$994,E636)-SUMIFS(ZOiS!$G$4:$G$994,ZOiS!$B$4:$B$994,E636),SUMIFS(ZOiS!$H$4:$H$994,ZOiS!$B$4:$B$994,E636)))),"")</f>
        <v/>
      </c>
      <c r="L636" s="150" t="str">
        <f>IF(K636&lt;&gt;"",IF(K636="Wn",SUMIFS(ZOiS!$E$4:$E$994,ZOiS!$B$4:$B$994,I636),IF(K636="Wn-Ma",SUMIFS(ZOiS!$E$4:$E$994,ZOiS!$B$4:$B$994,I636)-SUMIFS(ZOiS!$F$4:$F$994,ZOiS!$B$4:$B$994,I636),IF(K636="Ma-Wn",SUMIFS(ZOiS!$F$4:$F$994,ZOiS!$B$4:$B$994,I636)-SUMIFS(ZOiS!$E$4:$E$994,ZOiS!$B$4:$B$994,I636),SUMIFS(ZOiS!$F$4:$F$994,ZOiS!$B$4:$B$994,I636)))),"")</f>
        <v/>
      </c>
    </row>
    <row r="637" spans="4:12" x14ac:dyDescent="0.2">
      <c r="D637" s="150" t="str">
        <f>IF(C637&lt;&gt;"",IF(C637="Wn",SUMIFS(ZOiS!$G$4:$G$994,ZOiS!$B$4:$B$994,A637),IF(C637="Wn-Ma",SUMIFS(ZOiS!$G$4:$G$994,ZOiS!$B$4:$B$994,A637)-SUMIFS(ZOiS!$H$4:$H$994,ZOiS!$B$4:$B$994,A637),IF(C637="Ma-Wn",SUMIFS(ZOiS!$H$4:$H$994,ZOiS!$B$4:$B$994,A637)-SUMIFS(ZOiS!$G$4:$G$994,ZOiS!$B$4:$B$994,A637),SUMIFS(ZOiS!$H$4:$H$994,ZOiS!$B$4:$B$994,A637)))),"")</f>
        <v/>
      </c>
      <c r="H637" s="150" t="str">
        <f>IF(G637&lt;&gt;"",IF(G637="Wn",SUMIFS(ZOiS!$G$4:$G$994,ZOiS!$B$4:$B$994,E637),IF(G637="Wn-Ma",SUMIFS(ZOiS!$G$4:$G$994,ZOiS!$B$4:$B$994,E637)-SUMIFS(ZOiS!$H$4:$H$994,ZOiS!$B$4:$B$994,E637),IF(G637="Ma-Wn",SUMIFS(ZOiS!$H$4:$H$994,ZOiS!$B$4:$B$994,E637)-SUMIFS(ZOiS!$G$4:$G$994,ZOiS!$B$4:$B$994,E637),SUMIFS(ZOiS!$H$4:$H$994,ZOiS!$B$4:$B$994,E637)))),"")</f>
        <v/>
      </c>
      <c r="L637" s="150" t="str">
        <f>IF(K637&lt;&gt;"",IF(K637="Wn",SUMIFS(ZOiS!$E$4:$E$994,ZOiS!$B$4:$B$994,I637),IF(K637="Wn-Ma",SUMIFS(ZOiS!$E$4:$E$994,ZOiS!$B$4:$B$994,I637)-SUMIFS(ZOiS!$F$4:$F$994,ZOiS!$B$4:$B$994,I637),IF(K637="Ma-Wn",SUMIFS(ZOiS!$F$4:$F$994,ZOiS!$B$4:$B$994,I637)-SUMIFS(ZOiS!$E$4:$E$994,ZOiS!$B$4:$B$994,I637),SUMIFS(ZOiS!$F$4:$F$994,ZOiS!$B$4:$B$994,I637)))),"")</f>
        <v/>
      </c>
    </row>
    <row r="638" spans="4:12" x14ac:dyDescent="0.2">
      <c r="D638" s="150" t="str">
        <f>IF(C638&lt;&gt;"",IF(C638="Wn",SUMIFS(ZOiS!$G$4:$G$994,ZOiS!$B$4:$B$994,A638),IF(C638="Wn-Ma",SUMIFS(ZOiS!$G$4:$G$994,ZOiS!$B$4:$B$994,A638)-SUMIFS(ZOiS!$H$4:$H$994,ZOiS!$B$4:$B$994,A638),IF(C638="Ma-Wn",SUMIFS(ZOiS!$H$4:$H$994,ZOiS!$B$4:$B$994,A638)-SUMIFS(ZOiS!$G$4:$G$994,ZOiS!$B$4:$B$994,A638),SUMIFS(ZOiS!$H$4:$H$994,ZOiS!$B$4:$B$994,A638)))),"")</f>
        <v/>
      </c>
      <c r="H638" s="150" t="str">
        <f>IF(G638&lt;&gt;"",IF(G638="Wn",SUMIFS(ZOiS!$G$4:$G$994,ZOiS!$B$4:$B$994,E638),IF(G638="Wn-Ma",SUMIFS(ZOiS!$G$4:$G$994,ZOiS!$B$4:$B$994,E638)-SUMIFS(ZOiS!$H$4:$H$994,ZOiS!$B$4:$B$994,E638),IF(G638="Ma-Wn",SUMIFS(ZOiS!$H$4:$H$994,ZOiS!$B$4:$B$994,E638)-SUMIFS(ZOiS!$G$4:$G$994,ZOiS!$B$4:$B$994,E638),SUMIFS(ZOiS!$H$4:$H$994,ZOiS!$B$4:$B$994,E638)))),"")</f>
        <v/>
      </c>
      <c r="L638" s="150" t="str">
        <f>IF(K638&lt;&gt;"",IF(K638="Wn",SUMIFS(ZOiS!$E$4:$E$994,ZOiS!$B$4:$B$994,I638),IF(K638="Wn-Ma",SUMIFS(ZOiS!$E$4:$E$994,ZOiS!$B$4:$B$994,I638)-SUMIFS(ZOiS!$F$4:$F$994,ZOiS!$B$4:$B$994,I638),IF(K638="Ma-Wn",SUMIFS(ZOiS!$F$4:$F$994,ZOiS!$B$4:$B$994,I638)-SUMIFS(ZOiS!$E$4:$E$994,ZOiS!$B$4:$B$994,I638),SUMIFS(ZOiS!$F$4:$F$994,ZOiS!$B$4:$B$994,I638)))),"")</f>
        <v/>
      </c>
    </row>
    <row r="639" spans="4:12" x14ac:dyDescent="0.2">
      <c r="D639" s="150" t="str">
        <f>IF(C639&lt;&gt;"",IF(C639="Wn",SUMIFS(ZOiS!$G$4:$G$994,ZOiS!$B$4:$B$994,A639),IF(C639="Wn-Ma",SUMIFS(ZOiS!$G$4:$G$994,ZOiS!$B$4:$B$994,A639)-SUMIFS(ZOiS!$H$4:$H$994,ZOiS!$B$4:$B$994,A639),IF(C639="Ma-Wn",SUMIFS(ZOiS!$H$4:$H$994,ZOiS!$B$4:$B$994,A639)-SUMIFS(ZOiS!$G$4:$G$994,ZOiS!$B$4:$B$994,A639),SUMIFS(ZOiS!$H$4:$H$994,ZOiS!$B$4:$B$994,A639)))),"")</f>
        <v/>
      </c>
      <c r="H639" s="150" t="str">
        <f>IF(G639&lt;&gt;"",IF(G639="Wn",SUMIFS(ZOiS!$G$4:$G$994,ZOiS!$B$4:$B$994,E639),IF(G639="Wn-Ma",SUMIFS(ZOiS!$G$4:$G$994,ZOiS!$B$4:$B$994,E639)-SUMIFS(ZOiS!$H$4:$H$994,ZOiS!$B$4:$B$994,E639),IF(G639="Ma-Wn",SUMIFS(ZOiS!$H$4:$H$994,ZOiS!$B$4:$B$994,E639)-SUMIFS(ZOiS!$G$4:$G$994,ZOiS!$B$4:$B$994,E639),SUMIFS(ZOiS!$H$4:$H$994,ZOiS!$B$4:$B$994,E639)))),"")</f>
        <v/>
      </c>
      <c r="L639" s="150" t="str">
        <f>IF(K639&lt;&gt;"",IF(K639="Wn",SUMIFS(ZOiS!$E$4:$E$994,ZOiS!$B$4:$B$994,I639),IF(K639="Wn-Ma",SUMIFS(ZOiS!$E$4:$E$994,ZOiS!$B$4:$B$994,I639)-SUMIFS(ZOiS!$F$4:$F$994,ZOiS!$B$4:$B$994,I639),IF(K639="Ma-Wn",SUMIFS(ZOiS!$F$4:$F$994,ZOiS!$B$4:$B$994,I639)-SUMIFS(ZOiS!$E$4:$E$994,ZOiS!$B$4:$B$994,I639),SUMIFS(ZOiS!$F$4:$F$994,ZOiS!$B$4:$B$994,I639)))),"")</f>
        <v/>
      </c>
    </row>
    <row r="640" spans="4:12" x14ac:dyDescent="0.2">
      <c r="D640" s="150" t="str">
        <f>IF(C640&lt;&gt;"",IF(C640="Wn",SUMIFS(ZOiS!$G$4:$G$994,ZOiS!$B$4:$B$994,A640),IF(C640="Wn-Ma",SUMIFS(ZOiS!$G$4:$G$994,ZOiS!$B$4:$B$994,A640)-SUMIFS(ZOiS!$H$4:$H$994,ZOiS!$B$4:$B$994,A640),IF(C640="Ma-Wn",SUMIFS(ZOiS!$H$4:$H$994,ZOiS!$B$4:$B$994,A640)-SUMIFS(ZOiS!$G$4:$G$994,ZOiS!$B$4:$B$994,A640),SUMIFS(ZOiS!$H$4:$H$994,ZOiS!$B$4:$B$994,A640)))),"")</f>
        <v/>
      </c>
      <c r="H640" s="150" t="str">
        <f>IF(G640&lt;&gt;"",IF(G640="Wn",SUMIFS(ZOiS!$G$4:$G$994,ZOiS!$B$4:$B$994,E640),IF(G640="Wn-Ma",SUMIFS(ZOiS!$G$4:$G$994,ZOiS!$B$4:$B$994,E640)-SUMIFS(ZOiS!$H$4:$H$994,ZOiS!$B$4:$B$994,E640),IF(G640="Ma-Wn",SUMIFS(ZOiS!$H$4:$H$994,ZOiS!$B$4:$B$994,E640)-SUMIFS(ZOiS!$G$4:$G$994,ZOiS!$B$4:$B$994,E640),SUMIFS(ZOiS!$H$4:$H$994,ZOiS!$B$4:$B$994,E640)))),"")</f>
        <v/>
      </c>
      <c r="L640" s="150" t="str">
        <f>IF(K640&lt;&gt;"",IF(K640="Wn",SUMIFS(ZOiS!$E$4:$E$994,ZOiS!$B$4:$B$994,I640),IF(K640="Wn-Ma",SUMIFS(ZOiS!$E$4:$E$994,ZOiS!$B$4:$B$994,I640)-SUMIFS(ZOiS!$F$4:$F$994,ZOiS!$B$4:$B$994,I640),IF(K640="Ma-Wn",SUMIFS(ZOiS!$F$4:$F$994,ZOiS!$B$4:$B$994,I640)-SUMIFS(ZOiS!$E$4:$E$994,ZOiS!$B$4:$B$994,I640),SUMIFS(ZOiS!$F$4:$F$994,ZOiS!$B$4:$B$994,I640)))),"")</f>
        <v/>
      </c>
    </row>
    <row r="641" spans="4:12" x14ac:dyDescent="0.2">
      <c r="D641" s="150" t="str">
        <f>IF(C641&lt;&gt;"",IF(C641="Wn",SUMIFS(ZOiS!$G$4:$G$994,ZOiS!$B$4:$B$994,A641),IF(C641="Wn-Ma",SUMIFS(ZOiS!$G$4:$G$994,ZOiS!$B$4:$B$994,A641)-SUMIFS(ZOiS!$H$4:$H$994,ZOiS!$B$4:$B$994,A641),IF(C641="Ma-Wn",SUMIFS(ZOiS!$H$4:$H$994,ZOiS!$B$4:$B$994,A641)-SUMIFS(ZOiS!$G$4:$G$994,ZOiS!$B$4:$B$994,A641),SUMIFS(ZOiS!$H$4:$H$994,ZOiS!$B$4:$B$994,A641)))),"")</f>
        <v/>
      </c>
      <c r="H641" s="150" t="str">
        <f>IF(G641&lt;&gt;"",IF(G641="Wn",SUMIFS(ZOiS!$G$4:$G$994,ZOiS!$B$4:$B$994,E641),IF(G641="Wn-Ma",SUMIFS(ZOiS!$G$4:$G$994,ZOiS!$B$4:$B$994,E641)-SUMIFS(ZOiS!$H$4:$H$994,ZOiS!$B$4:$B$994,E641),IF(G641="Ma-Wn",SUMIFS(ZOiS!$H$4:$H$994,ZOiS!$B$4:$B$994,E641)-SUMIFS(ZOiS!$G$4:$G$994,ZOiS!$B$4:$B$994,E641),SUMIFS(ZOiS!$H$4:$H$994,ZOiS!$B$4:$B$994,E641)))),"")</f>
        <v/>
      </c>
      <c r="L641" s="150" t="str">
        <f>IF(K641&lt;&gt;"",IF(K641="Wn",SUMIFS(ZOiS!$E$4:$E$994,ZOiS!$B$4:$B$994,I641),IF(K641="Wn-Ma",SUMIFS(ZOiS!$E$4:$E$994,ZOiS!$B$4:$B$994,I641)-SUMIFS(ZOiS!$F$4:$F$994,ZOiS!$B$4:$B$994,I641),IF(K641="Ma-Wn",SUMIFS(ZOiS!$F$4:$F$994,ZOiS!$B$4:$B$994,I641)-SUMIFS(ZOiS!$E$4:$E$994,ZOiS!$B$4:$B$994,I641),SUMIFS(ZOiS!$F$4:$F$994,ZOiS!$B$4:$B$994,I641)))),"")</f>
        <v/>
      </c>
    </row>
    <row r="642" spans="4:12" x14ac:dyDescent="0.2">
      <c r="D642" s="150" t="str">
        <f>IF(C642&lt;&gt;"",IF(C642="Wn",SUMIFS(ZOiS!$G$4:$G$994,ZOiS!$B$4:$B$994,A642),IF(C642="Wn-Ma",SUMIFS(ZOiS!$G$4:$G$994,ZOiS!$B$4:$B$994,A642)-SUMIFS(ZOiS!$H$4:$H$994,ZOiS!$B$4:$B$994,A642),IF(C642="Ma-Wn",SUMIFS(ZOiS!$H$4:$H$994,ZOiS!$B$4:$B$994,A642)-SUMIFS(ZOiS!$G$4:$G$994,ZOiS!$B$4:$B$994,A642),SUMIFS(ZOiS!$H$4:$H$994,ZOiS!$B$4:$B$994,A642)))),"")</f>
        <v/>
      </c>
      <c r="H642" s="150" t="str">
        <f>IF(G642&lt;&gt;"",IF(G642="Wn",SUMIFS(ZOiS!$G$4:$G$994,ZOiS!$B$4:$B$994,E642),IF(G642="Wn-Ma",SUMIFS(ZOiS!$G$4:$G$994,ZOiS!$B$4:$B$994,E642)-SUMIFS(ZOiS!$H$4:$H$994,ZOiS!$B$4:$B$994,E642),IF(G642="Ma-Wn",SUMIFS(ZOiS!$H$4:$H$994,ZOiS!$B$4:$B$994,E642)-SUMIFS(ZOiS!$G$4:$G$994,ZOiS!$B$4:$B$994,E642),SUMIFS(ZOiS!$H$4:$H$994,ZOiS!$B$4:$B$994,E642)))),"")</f>
        <v/>
      </c>
      <c r="L642" s="150" t="str">
        <f>IF(K642&lt;&gt;"",IF(K642="Wn",SUMIFS(ZOiS!$E$4:$E$994,ZOiS!$B$4:$B$994,I642),IF(K642="Wn-Ma",SUMIFS(ZOiS!$E$4:$E$994,ZOiS!$B$4:$B$994,I642)-SUMIFS(ZOiS!$F$4:$F$994,ZOiS!$B$4:$B$994,I642),IF(K642="Ma-Wn",SUMIFS(ZOiS!$F$4:$F$994,ZOiS!$B$4:$B$994,I642)-SUMIFS(ZOiS!$E$4:$E$994,ZOiS!$B$4:$B$994,I642),SUMIFS(ZOiS!$F$4:$F$994,ZOiS!$B$4:$B$994,I642)))),"")</f>
        <v/>
      </c>
    </row>
    <row r="643" spans="4:12" x14ac:dyDescent="0.2">
      <c r="D643" s="150" t="str">
        <f>IF(C643&lt;&gt;"",IF(C643="Wn",SUMIFS(ZOiS!$G$4:$G$994,ZOiS!$B$4:$B$994,A643),IF(C643="Wn-Ma",SUMIFS(ZOiS!$G$4:$G$994,ZOiS!$B$4:$B$994,A643)-SUMIFS(ZOiS!$H$4:$H$994,ZOiS!$B$4:$B$994,A643),IF(C643="Ma-Wn",SUMIFS(ZOiS!$H$4:$H$994,ZOiS!$B$4:$B$994,A643)-SUMIFS(ZOiS!$G$4:$G$994,ZOiS!$B$4:$B$994,A643),SUMIFS(ZOiS!$H$4:$H$994,ZOiS!$B$4:$B$994,A643)))),"")</f>
        <v/>
      </c>
      <c r="H643" s="150" t="str">
        <f>IF(G643&lt;&gt;"",IF(G643="Wn",SUMIFS(ZOiS!$G$4:$G$994,ZOiS!$B$4:$B$994,E643),IF(G643="Wn-Ma",SUMIFS(ZOiS!$G$4:$G$994,ZOiS!$B$4:$B$994,E643)-SUMIFS(ZOiS!$H$4:$H$994,ZOiS!$B$4:$B$994,E643),IF(G643="Ma-Wn",SUMIFS(ZOiS!$H$4:$H$994,ZOiS!$B$4:$B$994,E643)-SUMIFS(ZOiS!$G$4:$G$994,ZOiS!$B$4:$B$994,E643),SUMIFS(ZOiS!$H$4:$H$994,ZOiS!$B$4:$B$994,E643)))),"")</f>
        <v/>
      </c>
      <c r="L643" s="150" t="str">
        <f>IF(K643&lt;&gt;"",IF(K643="Wn",SUMIFS(ZOiS!$E$4:$E$994,ZOiS!$B$4:$B$994,I643),IF(K643="Wn-Ma",SUMIFS(ZOiS!$E$4:$E$994,ZOiS!$B$4:$B$994,I643)-SUMIFS(ZOiS!$F$4:$F$994,ZOiS!$B$4:$B$994,I643),IF(K643="Ma-Wn",SUMIFS(ZOiS!$F$4:$F$994,ZOiS!$B$4:$B$994,I643)-SUMIFS(ZOiS!$E$4:$E$994,ZOiS!$B$4:$B$994,I643),SUMIFS(ZOiS!$F$4:$F$994,ZOiS!$B$4:$B$994,I643)))),"")</f>
        <v/>
      </c>
    </row>
    <row r="644" spans="4:12" x14ac:dyDescent="0.2">
      <c r="D644" s="150" t="str">
        <f>IF(C644&lt;&gt;"",IF(C644="Wn",SUMIFS(ZOiS!$G$4:$G$994,ZOiS!$B$4:$B$994,A644),IF(C644="Wn-Ma",SUMIFS(ZOiS!$G$4:$G$994,ZOiS!$B$4:$B$994,A644)-SUMIFS(ZOiS!$H$4:$H$994,ZOiS!$B$4:$B$994,A644),IF(C644="Ma-Wn",SUMIFS(ZOiS!$H$4:$H$994,ZOiS!$B$4:$B$994,A644)-SUMIFS(ZOiS!$G$4:$G$994,ZOiS!$B$4:$B$994,A644),SUMIFS(ZOiS!$H$4:$H$994,ZOiS!$B$4:$B$994,A644)))),"")</f>
        <v/>
      </c>
      <c r="H644" s="150" t="str">
        <f>IF(G644&lt;&gt;"",IF(G644="Wn",SUMIFS(ZOiS!$G$4:$G$994,ZOiS!$B$4:$B$994,E644),IF(G644="Wn-Ma",SUMIFS(ZOiS!$G$4:$G$994,ZOiS!$B$4:$B$994,E644)-SUMIFS(ZOiS!$H$4:$H$994,ZOiS!$B$4:$B$994,E644),IF(G644="Ma-Wn",SUMIFS(ZOiS!$H$4:$H$994,ZOiS!$B$4:$B$994,E644)-SUMIFS(ZOiS!$G$4:$G$994,ZOiS!$B$4:$B$994,E644),SUMIFS(ZOiS!$H$4:$H$994,ZOiS!$B$4:$B$994,E644)))),"")</f>
        <v/>
      </c>
      <c r="L644" s="150" t="str">
        <f>IF(K644&lt;&gt;"",IF(K644="Wn",SUMIFS(ZOiS!$E$4:$E$994,ZOiS!$B$4:$B$994,I644),IF(K644="Wn-Ma",SUMIFS(ZOiS!$E$4:$E$994,ZOiS!$B$4:$B$994,I644)-SUMIFS(ZOiS!$F$4:$F$994,ZOiS!$B$4:$B$994,I644),IF(K644="Ma-Wn",SUMIFS(ZOiS!$F$4:$F$994,ZOiS!$B$4:$B$994,I644)-SUMIFS(ZOiS!$E$4:$E$994,ZOiS!$B$4:$B$994,I644),SUMIFS(ZOiS!$F$4:$F$994,ZOiS!$B$4:$B$994,I644)))),"")</f>
        <v/>
      </c>
    </row>
    <row r="645" spans="4:12" x14ac:dyDescent="0.2">
      <c r="D645" s="150" t="str">
        <f>IF(C645&lt;&gt;"",IF(C645="Wn",SUMIFS(ZOiS!$G$4:$G$994,ZOiS!$B$4:$B$994,A645),IF(C645="Wn-Ma",SUMIFS(ZOiS!$G$4:$G$994,ZOiS!$B$4:$B$994,A645)-SUMIFS(ZOiS!$H$4:$H$994,ZOiS!$B$4:$B$994,A645),IF(C645="Ma-Wn",SUMIFS(ZOiS!$H$4:$H$994,ZOiS!$B$4:$B$994,A645)-SUMIFS(ZOiS!$G$4:$G$994,ZOiS!$B$4:$B$994,A645),SUMIFS(ZOiS!$H$4:$H$994,ZOiS!$B$4:$B$994,A645)))),"")</f>
        <v/>
      </c>
      <c r="H645" s="150" t="str">
        <f>IF(G645&lt;&gt;"",IF(G645="Wn",SUMIFS(ZOiS!$G$4:$G$994,ZOiS!$B$4:$B$994,E645),IF(G645="Wn-Ma",SUMIFS(ZOiS!$G$4:$G$994,ZOiS!$B$4:$B$994,E645)-SUMIFS(ZOiS!$H$4:$H$994,ZOiS!$B$4:$B$994,E645),IF(G645="Ma-Wn",SUMIFS(ZOiS!$H$4:$H$994,ZOiS!$B$4:$B$994,E645)-SUMIFS(ZOiS!$G$4:$G$994,ZOiS!$B$4:$B$994,E645),SUMIFS(ZOiS!$H$4:$H$994,ZOiS!$B$4:$B$994,E645)))),"")</f>
        <v/>
      </c>
      <c r="L645" s="150" t="str">
        <f>IF(K645&lt;&gt;"",IF(K645="Wn",SUMIFS(ZOiS!$E$4:$E$994,ZOiS!$B$4:$B$994,I645),IF(K645="Wn-Ma",SUMIFS(ZOiS!$E$4:$E$994,ZOiS!$B$4:$B$994,I645)-SUMIFS(ZOiS!$F$4:$F$994,ZOiS!$B$4:$B$994,I645),IF(K645="Ma-Wn",SUMIFS(ZOiS!$F$4:$F$994,ZOiS!$B$4:$B$994,I645)-SUMIFS(ZOiS!$E$4:$E$994,ZOiS!$B$4:$B$994,I645),SUMIFS(ZOiS!$F$4:$F$994,ZOiS!$B$4:$B$994,I645)))),"")</f>
        <v/>
      </c>
    </row>
    <row r="646" spans="4:12" x14ac:dyDescent="0.2">
      <c r="D646" s="150" t="str">
        <f>IF(C646&lt;&gt;"",IF(C646="Wn",SUMIFS(ZOiS!$G$4:$G$994,ZOiS!$B$4:$B$994,A646),IF(C646="Wn-Ma",SUMIFS(ZOiS!$G$4:$G$994,ZOiS!$B$4:$B$994,A646)-SUMIFS(ZOiS!$H$4:$H$994,ZOiS!$B$4:$B$994,A646),IF(C646="Ma-Wn",SUMIFS(ZOiS!$H$4:$H$994,ZOiS!$B$4:$B$994,A646)-SUMIFS(ZOiS!$G$4:$G$994,ZOiS!$B$4:$B$994,A646),SUMIFS(ZOiS!$H$4:$H$994,ZOiS!$B$4:$B$994,A646)))),"")</f>
        <v/>
      </c>
      <c r="H646" s="150" t="str">
        <f>IF(G646&lt;&gt;"",IF(G646="Wn",SUMIFS(ZOiS!$G$4:$G$994,ZOiS!$B$4:$B$994,E646),IF(G646="Wn-Ma",SUMIFS(ZOiS!$G$4:$G$994,ZOiS!$B$4:$B$994,E646)-SUMIFS(ZOiS!$H$4:$H$994,ZOiS!$B$4:$B$994,E646),IF(G646="Ma-Wn",SUMIFS(ZOiS!$H$4:$H$994,ZOiS!$B$4:$B$994,E646)-SUMIFS(ZOiS!$G$4:$G$994,ZOiS!$B$4:$B$994,E646),SUMIFS(ZOiS!$H$4:$H$994,ZOiS!$B$4:$B$994,E646)))),"")</f>
        <v/>
      </c>
      <c r="L646" s="150" t="str">
        <f>IF(K646&lt;&gt;"",IF(K646="Wn",SUMIFS(ZOiS!$E$4:$E$994,ZOiS!$B$4:$B$994,I646),IF(K646="Wn-Ma",SUMIFS(ZOiS!$E$4:$E$994,ZOiS!$B$4:$B$994,I646)-SUMIFS(ZOiS!$F$4:$F$994,ZOiS!$B$4:$B$994,I646),IF(K646="Ma-Wn",SUMIFS(ZOiS!$F$4:$F$994,ZOiS!$B$4:$B$994,I646)-SUMIFS(ZOiS!$E$4:$E$994,ZOiS!$B$4:$B$994,I646),SUMIFS(ZOiS!$F$4:$F$994,ZOiS!$B$4:$B$994,I646)))),"")</f>
        <v/>
      </c>
    </row>
    <row r="647" spans="4:12" x14ac:dyDescent="0.2">
      <c r="D647" s="150" t="str">
        <f>IF(C647&lt;&gt;"",IF(C647="Wn",SUMIFS(ZOiS!$G$4:$G$994,ZOiS!$B$4:$B$994,A647),IF(C647="Wn-Ma",SUMIFS(ZOiS!$G$4:$G$994,ZOiS!$B$4:$B$994,A647)-SUMIFS(ZOiS!$H$4:$H$994,ZOiS!$B$4:$B$994,A647),IF(C647="Ma-Wn",SUMIFS(ZOiS!$H$4:$H$994,ZOiS!$B$4:$B$994,A647)-SUMIFS(ZOiS!$G$4:$G$994,ZOiS!$B$4:$B$994,A647),SUMIFS(ZOiS!$H$4:$H$994,ZOiS!$B$4:$B$994,A647)))),"")</f>
        <v/>
      </c>
      <c r="H647" s="150" t="str">
        <f>IF(G647&lt;&gt;"",IF(G647="Wn",SUMIFS(ZOiS!$G$4:$G$994,ZOiS!$B$4:$B$994,E647),IF(G647="Wn-Ma",SUMIFS(ZOiS!$G$4:$G$994,ZOiS!$B$4:$B$994,E647)-SUMIFS(ZOiS!$H$4:$H$994,ZOiS!$B$4:$B$994,E647),IF(G647="Ma-Wn",SUMIFS(ZOiS!$H$4:$H$994,ZOiS!$B$4:$B$994,E647)-SUMIFS(ZOiS!$G$4:$G$994,ZOiS!$B$4:$B$994,E647),SUMIFS(ZOiS!$H$4:$H$994,ZOiS!$B$4:$B$994,E647)))),"")</f>
        <v/>
      </c>
      <c r="L647" s="150" t="str">
        <f>IF(K647&lt;&gt;"",IF(K647="Wn",SUMIFS(ZOiS!$E$4:$E$994,ZOiS!$B$4:$B$994,I647),IF(K647="Wn-Ma",SUMIFS(ZOiS!$E$4:$E$994,ZOiS!$B$4:$B$994,I647)-SUMIFS(ZOiS!$F$4:$F$994,ZOiS!$B$4:$B$994,I647),IF(K647="Ma-Wn",SUMIFS(ZOiS!$F$4:$F$994,ZOiS!$B$4:$B$994,I647)-SUMIFS(ZOiS!$E$4:$E$994,ZOiS!$B$4:$B$994,I647),SUMIFS(ZOiS!$F$4:$F$994,ZOiS!$B$4:$B$994,I647)))),"")</f>
        <v/>
      </c>
    </row>
    <row r="648" spans="4:12" x14ac:dyDescent="0.2">
      <c r="D648" s="150" t="str">
        <f>IF(C648&lt;&gt;"",IF(C648="Wn",SUMIFS(ZOiS!$G$4:$G$994,ZOiS!$B$4:$B$994,A648),IF(C648="Wn-Ma",SUMIFS(ZOiS!$G$4:$G$994,ZOiS!$B$4:$B$994,A648)-SUMIFS(ZOiS!$H$4:$H$994,ZOiS!$B$4:$B$994,A648),IF(C648="Ma-Wn",SUMIFS(ZOiS!$H$4:$H$994,ZOiS!$B$4:$B$994,A648)-SUMIFS(ZOiS!$G$4:$G$994,ZOiS!$B$4:$B$994,A648),SUMIFS(ZOiS!$H$4:$H$994,ZOiS!$B$4:$B$994,A648)))),"")</f>
        <v/>
      </c>
      <c r="H648" s="150" t="str">
        <f>IF(G648&lt;&gt;"",IF(G648="Wn",SUMIFS(ZOiS!$G$4:$G$994,ZOiS!$B$4:$B$994,E648),IF(G648="Wn-Ma",SUMIFS(ZOiS!$G$4:$G$994,ZOiS!$B$4:$B$994,E648)-SUMIFS(ZOiS!$H$4:$H$994,ZOiS!$B$4:$B$994,E648),IF(G648="Ma-Wn",SUMIFS(ZOiS!$H$4:$H$994,ZOiS!$B$4:$B$994,E648)-SUMIFS(ZOiS!$G$4:$G$994,ZOiS!$B$4:$B$994,E648),SUMIFS(ZOiS!$H$4:$H$994,ZOiS!$B$4:$B$994,E648)))),"")</f>
        <v/>
      </c>
      <c r="L648" s="150" t="str">
        <f>IF(K648&lt;&gt;"",IF(K648="Wn",SUMIFS(ZOiS!$E$4:$E$994,ZOiS!$B$4:$B$994,I648),IF(K648="Wn-Ma",SUMIFS(ZOiS!$E$4:$E$994,ZOiS!$B$4:$B$994,I648)-SUMIFS(ZOiS!$F$4:$F$994,ZOiS!$B$4:$B$994,I648),IF(K648="Ma-Wn",SUMIFS(ZOiS!$F$4:$F$994,ZOiS!$B$4:$B$994,I648)-SUMIFS(ZOiS!$E$4:$E$994,ZOiS!$B$4:$B$994,I648),SUMIFS(ZOiS!$F$4:$F$994,ZOiS!$B$4:$B$994,I648)))),"")</f>
        <v/>
      </c>
    </row>
    <row r="649" spans="4:12" x14ac:dyDescent="0.2">
      <c r="D649" s="150" t="str">
        <f>IF(C649&lt;&gt;"",IF(C649="Wn",SUMIFS(ZOiS!$G$4:$G$994,ZOiS!$B$4:$B$994,A649),IF(C649="Wn-Ma",SUMIFS(ZOiS!$G$4:$G$994,ZOiS!$B$4:$B$994,A649)-SUMIFS(ZOiS!$H$4:$H$994,ZOiS!$B$4:$B$994,A649),IF(C649="Ma-Wn",SUMIFS(ZOiS!$H$4:$H$994,ZOiS!$B$4:$B$994,A649)-SUMIFS(ZOiS!$G$4:$G$994,ZOiS!$B$4:$B$994,A649),SUMIFS(ZOiS!$H$4:$H$994,ZOiS!$B$4:$B$994,A649)))),"")</f>
        <v/>
      </c>
      <c r="H649" s="150" t="str">
        <f>IF(G649&lt;&gt;"",IF(G649="Wn",SUMIFS(ZOiS!$G$4:$G$994,ZOiS!$B$4:$B$994,E649),IF(G649="Wn-Ma",SUMIFS(ZOiS!$G$4:$G$994,ZOiS!$B$4:$B$994,E649)-SUMIFS(ZOiS!$H$4:$H$994,ZOiS!$B$4:$B$994,E649),IF(G649="Ma-Wn",SUMIFS(ZOiS!$H$4:$H$994,ZOiS!$B$4:$B$994,E649)-SUMIFS(ZOiS!$G$4:$G$994,ZOiS!$B$4:$B$994,E649),SUMIFS(ZOiS!$H$4:$H$994,ZOiS!$B$4:$B$994,E649)))),"")</f>
        <v/>
      </c>
      <c r="L649" s="150" t="str">
        <f>IF(K649&lt;&gt;"",IF(K649="Wn",SUMIFS(ZOiS!$E$4:$E$994,ZOiS!$B$4:$B$994,I649),IF(K649="Wn-Ma",SUMIFS(ZOiS!$E$4:$E$994,ZOiS!$B$4:$B$994,I649)-SUMIFS(ZOiS!$F$4:$F$994,ZOiS!$B$4:$B$994,I649),IF(K649="Ma-Wn",SUMIFS(ZOiS!$F$4:$F$994,ZOiS!$B$4:$B$994,I649)-SUMIFS(ZOiS!$E$4:$E$994,ZOiS!$B$4:$B$994,I649),SUMIFS(ZOiS!$F$4:$F$994,ZOiS!$B$4:$B$994,I649)))),"")</f>
        <v/>
      </c>
    </row>
    <row r="650" spans="4:12" x14ac:dyDescent="0.2">
      <c r="D650" s="150" t="str">
        <f>IF(C650&lt;&gt;"",IF(C650="Wn",SUMIFS(ZOiS!$G$4:$G$994,ZOiS!$B$4:$B$994,A650),IF(C650="Wn-Ma",SUMIFS(ZOiS!$G$4:$G$994,ZOiS!$B$4:$B$994,A650)-SUMIFS(ZOiS!$H$4:$H$994,ZOiS!$B$4:$B$994,A650),IF(C650="Ma-Wn",SUMIFS(ZOiS!$H$4:$H$994,ZOiS!$B$4:$B$994,A650)-SUMIFS(ZOiS!$G$4:$G$994,ZOiS!$B$4:$B$994,A650),SUMIFS(ZOiS!$H$4:$H$994,ZOiS!$B$4:$B$994,A650)))),"")</f>
        <v/>
      </c>
      <c r="H650" s="150" t="str">
        <f>IF(G650&lt;&gt;"",IF(G650="Wn",SUMIFS(ZOiS!$G$4:$G$994,ZOiS!$B$4:$B$994,E650),IF(G650="Wn-Ma",SUMIFS(ZOiS!$G$4:$G$994,ZOiS!$B$4:$B$994,E650)-SUMIFS(ZOiS!$H$4:$H$994,ZOiS!$B$4:$B$994,E650),IF(G650="Ma-Wn",SUMIFS(ZOiS!$H$4:$H$994,ZOiS!$B$4:$B$994,E650)-SUMIFS(ZOiS!$G$4:$G$994,ZOiS!$B$4:$B$994,E650),SUMIFS(ZOiS!$H$4:$H$994,ZOiS!$B$4:$B$994,E650)))),"")</f>
        <v/>
      </c>
      <c r="L650" s="150" t="str">
        <f>IF(K650&lt;&gt;"",IF(K650="Wn",SUMIFS(ZOiS!$E$4:$E$994,ZOiS!$B$4:$B$994,I650),IF(K650="Wn-Ma",SUMIFS(ZOiS!$E$4:$E$994,ZOiS!$B$4:$B$994,I650)-SUMIFS(ZOiS!$F$4:$F$994,ZOiS!$B$4:$B$994,I650),IF(K650="Ma-Wn",SUMIFS(ZOiS!$F$4:$F$994,ZOiS!$B$4:$B$994,I650)-SUMIFS(ZOiS!$E$4:$E$994,ZOiS!$B$4:$B$994,I650),SUMIFS(ZOiS!$F$4:$F$994,ZOiS!$B$4:$B$994,I650)))),"")</f>
        <v/>
      </c>
    </row>
    <row r="651" spans="4:12" x14ac:dyDescent="0.2">
      <c r="D651" s="150" t="str">
        <f>IF(C651&lt;&gt;"",IF(C651="Wn",SUMIFS(ZOiS!$G$4:$G$994,ZOiS!$B$4:$B$994,A651),IF(C651="Wn-Ma",SUMIFS(ZOiS!$G$4:$G$994,ZOiS!$B$4:$B$994,A651)-SUMIFS(ZOiS!$H$4:$H$994,ZOiS!$B$4:$B$994,A651),IF(C651="Ma-Wn",SUMIFS(ZOiS!$H$4:$H$994,ZOiS!$B$4:$B$994,A651)-SUMIFS(ZOiS!$G$4:$G$994,ZOiS!$B$4:$B$994,A651),SUMIFS(ZOiS!$H$4:$H$994,ZOiS!$B$4:$B$994,A651)))),"")</f>
        <v/>
      </c>
      <c r="H651" s="150" t="str">
        <f>IF(G651&lt;&gt;"",IF(G651="Wn",SUMIFS(ZOiS!$G$4:$G$994,ZOiS!$B$4:$B$994,E651),IF(G651="Wn-Ma",SUMIFS(ZOiS!$G$4:$G$994,ZOiS!$B$4:$B$994,E651)-SUMIFS(ZOiS!$H$4:$H$994,ZOiS!$B$4:$B$994,E651),IF(G651="Ma-Wn",SUMIFS(ZOiS!$H$4:$H$994,ZOiS!$B$4:$B$994,E651)-SUMIFS(ZOiS!$G$4:$G$994,ZOiS!$B$4:$B$994,E651),SUMIFS(ZOiS!$H$4:$H$994,ZOiS!$B$4:$B$994,E651)))),"")</f>
        <v/>
      </c>
      <c r="L651" s="150" t="str">
        <f>IF(K651&lt;&gt;"",IF(K651="Wn",SUMIFS(ZOiS!$E$4:$E$994,ZOiS!$B$4:$B$994,I651),IF(K651="Wn-Ma",SUMIFS(ZOiS!$E$4:$E$994,ZOiS!$B$4:$B$994,I651)-SUMIFS(ZOiS!$F$4:$F$994,ZOiS!$B$4:$B$994,I651),IF(K651="Ma-Wn",SUMIFS(ZOiS!$F$4:$F$994,ZOiS!$B$4:$B$994,I651)-SUMIFS(ZOiS!$E$4:$E$994,ZOiS!$B$4:$B$994,I651),SUMIFS(ZOiS!$F$4:$F$994,ZOiS!$B$4:$B$994,I651)))),"")</f>
        <v/>
      </c>
    </row>
    <row r="652" spans="4:12" x14ac:dyDescent="0.2">
      <c r="D652" s="150" t="str">
        <f>IF(C652&lt;&gt;"",IF(C652="Wn",SUMIFS(ZOiS!$G$4:$G$994,ZOiS!$B$4:$B$994,A652),IF(C652="Wn-Ma",SUMIFS(ZOiS!$G$4:$G$994,ZOiS!$B$4:$B$994,A652)-SUMIFS(ZOiS!$H$4:$H$994,ZOiS!$B$4:$B$994,A652),IF(C652="Ma-Wn",SUMIFS(ZOiS!$H$4:$H$994,ZOiS!$B$4:$B$994,A652)-SUMIFS(ZOiS!$G$4:$G$994,ZOiS!$B$4:$B$994,A652),SUMIFS(ZOiS!$H$4:$H$994,ZOiS!$B$4:$B$994,A652)))),"")</f>
        <v/>
      </c>
      <c r="H652" s="150" t="str">
        <f>IF(G652&lt;&gt;"",IF(G652="Wn",SUMIFS(ZOiS!$G$4:$G$994,ZOiS!$B$4:$B$994,E652),IF(G652="Wn-Ma",SUMIFS(ZOiS!$G$4:$G$994,ZOiS!$B$4:$B$994,E652)-SUMIFS(ZOiS!$H$4:$H$994,ZOiS!$B$4:$B$994,E652),IF(G652="Ma-Wn",SUMIFS(ZOiS!$H$4:$H$994,ZOiS!$B$4:$B$994,E652)-SUMIFS(ZOiS!$G$4:$G$994,ZOiS!$B$4:$B$994,E652),SUMIFS(ZOiS!$H$4:$H$994,ZOiS!$B$4:$B$994,E652)))),"")</f>
        <v/>
      </c>
      <c r="L652" s="150" t="str">
        <f>IF(K652&lt;&gt;"",IF(K652="Wn",SUMIFS(ZOiS!$E$4:$E$994,ZOiS!$B$4:$B$994,I652),IF(K652="Wn-Ma",SUMIFS(ZOiS!$E$4:$E$994,ZOiS!$B$4:$B$994,I652)-SUMIFS(ZOiS!$F$4:$F$994,ZOiS!$B$4:$B$994,I652),IF(K652="Ma-Wn",SUMIFS(ZOiS!$F$4:$F$994,ZOiS!$B$4:$B$994,I652)-SUMIFS(ZOiS!$E$4:$E$994,ZOiS!$B$4:$B$994,I652),SUMIFS(ZOiS!$F$4:$F$994,ZOiS!$B$4:$B$994,I652)))),"")</f>
        <v/>
      </c>
    </row>
    <row r="653" spans="4:12" x14ac:dyDescent="0.2">
      <c r="D653" s="150" t="str">
        <f>IF(C653&lt;&gt;"",IF(C653="Wn",SUMIFS(ZOiS!$G$4:$G$994,ZOiS!$B$4:$B$994,A653),IF(C653="Wn-Ma",SUMIFS(ZOiS!$G$4:$G$994,ZOiS!$B$4:$B$994,A653)-SUMIFS(ZOiS!$H$4:$H$994,ZOiS!$B$4:$B$994,A653),IF(C653="Ma-Wn",SUMIFS(ZOiS!$H$4:$H$994,ZOiS!$B$4:$B$994,A653)-SUMIFS(ZOiS!$G$4:$G$994,ZOiS!$B$4:$B$994,A653),SUMIFS(ZOiS!$H$4:$H$994,ZOiS!$B$4:$B$994,A653)))),"")</f>
        <v/>
      </c>
      <c r="H653" s="150" t="str">
        <f>IF(G653&lt;&gt;"",IF(G653="Wn",SUMIFS(ZOiS!$G$4:$G$994,ZOiS!$B$4:$B$994,E653),IF(G653="Wn-Ma",SUMIFS(ZOiS!$G$4:$G$994,ZOiS!$B$4:$B$994,E653)-SUMIFS(ZOiS!$H$4:$H$994,ZOiS!$B$4:$B$994,E653),IF(G653="Ma-Wn",SUMIFS(ZOiS!$H$4:$H$994,ZOiS!$B$4:$B$994,E653)-SUMIFS(ZOiS!$G$4:$G$994,ZOiS!$B$4:$B$994,E653),SUMIFS(ZOiS!$H$4:$H$994,ZOiS!$B$4:$B$994,E653)))),"")</f>
        <v/>
      </c>
      <c r="L653" s="150" t="str">
        <f>IF(K653&lt;&gt;"",IF(K653="Wn",SUMIFS(ZOiS!$E$4:$E$994,ZOiS!$B$4:$B$994,I653),IF(K653="Wn-Ma",SUMIFS(ZOiS!$E$4:$E$994,ZOiS!$B$4:$B$994,I653)-SUMIFS(ZOiS!$F$4:$F$994,ZOiS!$B$4:$B$994,I653),IF(K653="Ma-Wn",SUMIFS(ZOiS!$F$4:$F$994,ZOiS!$B$4:$B$994,I653)-SUMIFS(ZOiS!$E$4:$E$994,ZOiS!$B$4:$B$994,I653),SUMIFS(ZOiS!$F$4:$F$994,ZOiS!$B$4:$B$994,I653)))),"")</f>
        <v/>
      </c>
    </row>
    <row r="654" spans="4:12" x14ac:dyDescent="0.2">
      <c r="D654" s="150" t="str">
        <f>IF(C654&lt;&gt;"",IF(C654="Wn",SUMIFS(ZOiS!$G$4:$G$994,ZOiS!$B$4:$B$994,A654),IF(C654="Wn-Ma",SUMIFS(ZOiS!$G$4:$G$994,ZOiS!$B$4:$B$994,A654)-SUMIFS(ZOiS!$H$4:$H$994,ZOiS!$B$4:$B$994,A654),IF(C654="Ma-Wn",SUMIFS(ZOiS!$H$4:$H$994,ZOiS!$B$4:$B$994,A654)-SUMIFS(ZOiS!$G$4:$G$994,ZOiS!$B$4:$B$994,A654),SUMIFS(ZOiS!$H$4:$H$994,ZOiS!$B$4:$B$994,A654)))),"")</f>
        <v/>
      </c>
      <c r="H654" s="150" t="str">
        <f>IF(G654&lt;&gt;"",IF(G654="Wn",SUMIFS(ZOiS!$G$4:$G$994,ZOiS!$B$4:$B$994,E654),IF(G654="Wn-Ma",SUMIFS(ZOiS!$G$4:$G$994,ZOiS!$B$4:$B$994,E654)-SUMIFS(ZOiS!$H$4:$H$994,ZOiS!$B$4:$B$994,E654),IF(G654="Ma-Wn",SUMIFS(ZOiS!$H$4:$H$994,ZOiS!$B$4:$B$994,E654)-SUMIFS(ZOiS!$G$4:$G$994,ZOiS!$B$4:$B$994,E654),SUMIFS(ZOiS!$H$4:$H$994,ZOiS!$B$4:$B$994,E654)))),"")</f>
        <v/>
      </c>
      <c r="L654" s="150" t="str">
        <f>IF(K654&lt;&gt;"",IF(K654="Wn",SUMIFS(ZOiS!$E$4:$E$994,ZOiS!$B$4:$B$994,I654),IF(K654="Wn-Ma",SUMIFS(ZOiS!$E$4:$E$994,ZOiS!$B$4:$B$994,I654)-SUMIFS(ZOiS!$F$4:$F$994,ZOiS!$B$4:$B$994,I654),IF(K654="Ma-Wn",SUMIFS(ZOiS!$F$4:$F$994,ZOiS!$B$4:$B$994,I654)-SUMIFS(ZOiS!$E$4:$E$994,ZOiS!$B$4:$B$994,I654),SUMIFS(ZOiS!$F$4:$F$994,ZOiS!$B$4:$B$994,I654)))),"")</f>
        <v/>
      </c>
    </row>
    <row r="655" spans="4:12" x14ac:dyDescent="0.2">
      <c r="D655" s="150" t="str">
        <f>IF(C655&lt;&gt;"",IF(C655="Wn",SUMIFS(ZOiS!$G$4:$G$994,ZOiS!$B$4:$B$994,A655),IF(C655="Wn-Ma",SUMIFS(ZOiS!$G$4:$G$994,ZOiS!$B$4:$B$994,A655)-SUMIFS(ZOiS!$H$4:$H$994,ZOiS!$B$4:$B$994,A655),IF(C655="Ma-Wn",SUMIFS(ZOiS!$H$4:$H$994,ZOiS!$B$4:$B$994,A655)-SUMIFS(ZOiS!$G$4:$G$994,ZOiS!$B$4:$B$994,A655),SUMIFS(ZOiS!$H$4:$H$994,ZOiS!$B$4:$B$994,A655)))),"")</f>
        <v/>
      </c>
      <c r="H655" s="150" t="str">
        <f>IF(G655&lt;&gt;"",IF(G655="Wn",SUMIFS(ZOiS!$G$4:$G$994,ZOiS!$B$4:$B$994,E655),IF(G655="Wn-Ma",SUMIFS(ZOiS!$G$4:$G$994,ZOiS!$B$4:$B$994,E655)-SUMIFS(ZOiS!$H$4:$H$994,ZOiS!$B$4:$B$994,E655),IF(G655="Ma-Wn",SUMIFS(ZOiS!$H$4:$H$994,ZOiS!$B$4:$B$994,E655)-SUMIFS(ZOiS!$G$4:$G$994,ZOiS!$B$4:$B$994,E655),SUMIFS(ZOiS!$H$4:$H$994,ZOiS!$B$4:$B$994,E655)))),"")</f>
        <v/>
      </c>
      <c r="L655" s="150" t="str">
        <f>IF(K655&lt;&gt;"",IF(K655="Wn",SUMIFS(ZOiS!$E$4:$E$994,ZOiS!$B$4:$B$994,I655),IF(K655="Wn-Ma",SUMIFS(ZOiS!$E$4:$E$994,ZOiS!$B$4:$B$994,I655)-SUMIFS(ZOiS!$F$4:$F$994,ZOiS!$B$4:$B$994,I655),IF(K655="Ma-Wn",SUMIFS(ZOiS!$F$4:$F$994,ZOiS!$B$4:$B$994,I655)-SUMIFS(ZOiS!$E$4:$E$994,ZOiS!$B$4:$B$994,I655),SUMIFS(ZOiS!$F$4:$F$994,ZOiS!$B$4:$B$994,I655)))),"")</f>
        <v/>
      </c>
    </row>
    <row r="656" spans="4:12" x14ac:dyDescent="0.2">
      <c r="D656" s="150" t="str">
        <f>IF(C656&lt;&gt;"",IF(C656="Wn",SUMIFS(ZOiS!$G$4:$G$994,ZOiS!$B$4:$B$994,A656),IF(C656="Wn-Ma",SUMIFS(ZOiS!$G$4:$G$994,ZOiS!$B$4:$B$994,A656)-SUMIFS(ZOiS!$H$4:$H$994,ZOiS!$B$4:$B$994,A656),IF(C656="Ma-Wn",SUMIFS(ZOiS!$H$4:$H$994,ZOiS!$B$4:$B$994,A656)-SUMIFS(ZOiS!$G$4:$G$994,ZOiS!$B$4:$B$994,A656),SUMIFS(ZOiS!$H$4:$H$994,ZOiS!$B$4:$B$994,A656)))),"")</f>
        <v/>
      </c>
      <c r="H656" s="150" t="str">
        <f>IF(G656&lt;&gt;"",IF(G656="Wn",SUMIFS(ZOiS!$G$4:$G$994,ZOiS!$B$4:$B$994,E656),IF(G656="Wn-Ma",SUMIFS(ZOiS!$G$4:$G$994,ZOiS!$B$4:$B$994,E656)-SUMIFS(ZOiS!$H$4:$H$994,ZOiS!$B$4:$B$994,E656),IF(G656="Ma-Wn",SUMIFS(ZOiS!$H$4:$H$994,ZOiS!$B$4:$B$994,E656)-SUMIFS(ZOiS!$G$4:$G$994,ZOiS!$B$4:$B$994,E656),SUMIFS(ZOiS!$H$4:$H$994,ZOiS!$B$4:$B$994,E656)))),"")</f>
        <v/>
      </c>
      <c r="L656" s="150" t="str">
        <f>IF(K656&lt;&gt;"",IF(K656="Wn",SUMIFS(ZOiS!$E$4:$E$994,ZOiS!$B$4:$B$994,I656),IF(K656="Wn-Ma",SUMIFS(ZOiS!$E$4:$E$994,ZOiS!$B$4:$B$994,I656)-SUMIFS(ZOiS!$F$4:$F$994,ZOiS!$B$4:$B$994,I656),IF(K656="Ma-Wn",SUMIFS(ZOiS!$F$4:$F$994,ZOiS!$B$4:$B$994,I656)-SUMIFS(ZOiS!$E$4:$E$994,ZOiS!$B$4:$B$994,I656),SUMIFS(ZOiS!$F$4:$F$994,ZOiS!$B$4:$B$994,I656)))),"")</f>
        <v/>
      </c>
    </row>
    <row r="657" spans="4:12" x14ac:dyDescent="0.2">
      <c r="D657" s="150" t="str">
        <f>IF(C657&lt;&gt;"",IF(C657="Wn",SUMIFS(ZOiS!$G$4:$G$994,ZOiS!$B$4:$B$994,A657),IF(C657="Wn-Ma",SUMIFS(ZOiS!$G$4:$G$994,ZOiS!$B$4:$B$994,A657)-SUMIFS(ZOiS!$H$4:$H$994,ZOiS!$B$4:$B$994,A657),IF(C657="Ma-Wn",SUMIFS(ZOiS!$H$4:$H$994,ZOiS!$B$4:$B$994,A657)-SUMIFS(ZOiS!$G$4:$G$994,ZOiS!$B$4:$B$994,A657),SUMIFS(ZOiS!$H$4:$H$994,ZOiS!$B$4:$B$994,A657)))),"")</f>
        <v/>
      </c>
      <c r="H657" s="150" t="str">
        <f>IF(G657&lt;&gt;"",IF(G657="Wn",SUMIFS(ZOiS!$G$4:$G$994,ZOiS!$B$4:$B$994,E657),IF(G657="Wn-Ma",SUMIFS(ZOiS!$G$4:$G$994,ZOiS!$B$4:$B$994,E657)-SUMIFS(ZOiS!$H$4:$H$994,ZOiS!$B$4:$B$994,E657),IF(G657="Ma-Wn",SUMIFS(ZOiS!$H$4:$H$994,ZOiS!$B$4:$B$994,E657)-SUMIFS(ZOiS!$G$4:$G$994,ZOiS!$B$4:$B$994,E657),SUMIFS(ZOiS!$H$4:$H$994,ZOiS!$B$4:$B$994,E657)))),"")</f>
        <v/>
      </c>
      <c r="L657" s="150" t="str">
        <f>IF(K657&lt;&gt;"",IF(K657="Wn",SUMIFS(ZOiS!$E$4:$E$994,ZOiS!$B$4:$B$994,I657),IF(K657="Wn-Ma",SUMIFS(ZOiS!$E$4:$E$994,ZOiS!$B$4:$B$994,I657)-SUMIFS(ZOiS!$F$4:$F$994,ZOiS!$B$4:$B$994,I657),IF(K657="Ma-Wn",SUMIFS(ZOiS!$F$4:$F$994,ZOiS!$B$4:$B$994,I657)-SUMIFS(ZOiS!$E$4:$E$994,ZOiS!$B$4:$B$994,I657),SUMIFS(ZOiS!$F$4:$F$994,ZOiS!$B$4:$B$994,I657)))),"")</f>
        <v/>
      </c>
    </row>
    <row r="658" spans="4:12" x14ac:dyDescent="0.2">
      <c r="D658" s="150" t="str">
        <f>IF(C658&lt;&gt;"",IF(C658="Wn",SUMIFS(ZOiS!$G$4:$G$994,ZOiS!$B$4:$B$994,A658),IF(C658="Wn-Ma",SUMIFS(ZOiS!$G$4:$G$994,ZOiS!$B$4:$B$994,A658)-SUMIFS(ZOiS!$H$4:$H$994,ZOiS!$B$4:$B$994,A658),IF(C658="Ma-Wn",SUMIFS(ZOiS!$H$4:$H$994,ZOiS!$B$4:$B$994,A658)-SUMIFS(ZOiS!$G$4:$G$994,ZOiS!$B$4:$B$994,A658),SUMIFS(ZOiS!$H$4:$H$994,ZOiS!$B$4:$B$994,A658)))),"")</f>
        <v/>
      </c>
      <c r="H658" s="150" t="str">
        <f>IF(G658&lt;&gt;"",IF(G658="Wn",SUMIFS(ZOiS!$G$4:$G$994,ZOiS!$B$4:$B$994,E658),IF(G658="Wn-Ma",SUMIFS(ZOiS!$G$4:$G$994,ZOiS!$B$4:$B$994,E658)-SUMIFS(ZOiS!$H$4:$H$994,ZOiS!$B$4:$B$994,E658),IF(G658="Ma-Wn",SUMIFS(ZOiS!$H$4:$H$994,ZOiS!$B$4:$B$994,E658)-SUMIFS(ZOiS!$G$4:$G$994,ZOiS!$B$4:$B$994,E658),SUMIFS(ZOiS!$H$4:$H$994,ZOiS!$B$4:$B$994,E658)))),"")</f>
        <v/>
      </c>
      <c r="L658" s="150" t="str">
        <f>IF(K658&lt;&gt;"",IF(K658="Wn",SUMIFS(ZOiS!$E$4:$E$994,ZOiS!$B$4:$B$994,I658),IF(K658="Wn-Ma",SUMIFS(ZOiS!$E$4:$E$994,ZOiS!$B$4:$B$994,I658)-SUMIFS(ZOiS!$F$4:$F$994,ZOiS!$B$4:$B$994,I658),IF(K658="Ma-Wn",SUMIFS(ZOiS!$F$4:$F$994,ZOiS!$B$4:$B$994,I658)-SUMIFS(ZOiS!$E$4:$E$994,ZOiS!$B$4:$B$994,I658),SUMIFS(ZOiS!$F$4:$F$994,ZOiS!$B$4:$B$994,I658)))),"")</f>
        <v/>
      </c>
    </row>
    <row r="659" spans="4:12" x14ac:dyDescent="0.2">
      <c r="D659" s="150" t="str">
        <f>IF(C659&lt;&gt;"",IF(C659="Wn",SUMIFS(ZOiS!$G$4:$G$994,ZOiS!$B$4:$B$994,A659),IF(C659="Wn-Ma",SUMIFS(ZOiS!$G$4:$G$994,ZOiS!$B$4:$B$994,A659)-SUMIFS(ZOiS!$H$4:$H$994,ZOiS!$B$4:$B$994,A659),IF(C659="Ma-Wn",SUMIFS(ZOiS!$H$4:$H$994,ZOiS!$B$4:$B$994,A659)-SUMIFS(ZOiS!$G$4:$G$994,ZOiS!$B$4:$B$994,A659),SUMIFS(ZOiS!$H$4:$H$994,ZOiS!$B$4:$B$994,A659)))),"")</f>
        <v/>
      </c>
      <c r="H659" s="150" t="str">
        <f>IF(G659&lt;&gt;"",IF(G659="Wn",SUMIFS(ZOiS!$G$4:$G$994,ZOiS!$B$4:$B$994,E659),IF(G659="Wn-Ma",SUMIFS(ZOiS!$G$4:$G$994,ZOiS!$B$4:$B$994,E659)-SUMIFS(ZOiS!$H$4:$H$994,ZOiS!$B$4:$B$994,E659),IF(G659="Ma-Wn",SUMIFS(ZOiS!$H$4:$H$994,ZOiS!$B$4:$B$994,E659)-SUMIFS(ZOiS!$G$4:$G$994,ZOiS!$B$4:$B$994,E659),SUMIFS(ZOiS!$H$4:$H$994,ZOiS!$B$4:$B$994,E659)))),"")</f>
        <v/>
      </c>
      <c r="L659" s="150" t="str">
        <f>IF(K659&lt;&gt;"",IF(K659="Wn",SUMIFS(ZOiS!$E$4:$E$994,ZOiS!$B$4:$B$994,I659),IF(K659="Wn-Ma",SUMIFS(ZOiS!$E$4:$E$994,ZOiS!$B$4:$B$994,I659)-SUMIFS(ZOiS!$F$4:$F$994,ZOiS!$B$4:$B$994,I659),IF(K659="Ma-Wn",SUMIFS(ZOiS!$F$4:$F$994,ZOiS!$B$4:$B$994,I659)-SUMIFS(ZOiS!$E$4:$E$994,ZOiS!$B$4:$B$994,I659),SUMIFS(ZOiS!$F$4:$F$994,ZOiS!$B$4:$B$994,I659)))),"")</f>
        <v/>
      </c>
    </row>
    <row r="660" spans="4:12" x14ac:dyDescent="0.2">
      <c r="D660" s="150" t="str">
        <f>IF(C660&lt;&gt;"",IF(C660="Wn",SUMIFS(ZOiS!$G$4:$G$994,ZOiS!$B$4:$B$994,A660),IF(C660="Wn-Ma",SUMIFS(ZOiS!$G$4:$G$994,ZOiS!$B$4:$B$994,A660)-SUMIFS(ZOiS!$H$4:$H$994,ZOiS!$B$4:$B$994,A660),IF(C660="Ma-Wn",SUMIFS(ZOiS!$H$4:$H$994,ZOiS!$B$4:$B$994,A660)-SUMIFS(ZOiS!$G$4:$G$994,ZOiS!$B$4:$B$994,A660),SUMIFS(ZOiS!$H$4:$H$994,ZOiS!$B$4:$B$994,A660)))),"")</f>
        <v/>
      </c>
      <c r="H660" s="150" t="str">
        <f>IF(G660&lt;&gt;"",IF(G660="Wn",SUMIFS(ZOiS!$G$4:$G$994,ZOiS!$B$4:$B$994,E660),IF(G660="Wn-Ma",SUMIFS(ZOiS!$G$4:$G$994,ZOiS!$B$4:$B$994,E660)-SUMIFS(ZOiS!$H$4:$H$994,ZOiS!$B$4:$B$994,E660),IF(G660="Ma-Wn",SUMIFS(ZOiS!$H$4:$H$994,ZOiS!$B$4:$B$994,E660)-SUMIFS(ZOiS!$G$4:$G$994,ZOiS!$B$4:$B$994,E660),SUMIFS(ZOiS!$H$4:$H$994,ZOiS!$B$4:$B$994,E660)))),"")</f>
        <v/>
      </c>
      <c r="L660" s="150" t="str">
        <f>IF(K660&lt;&gt;"",IF(K660="Wn",SUMIFS(ZOiS!$E$4:$E$994,ZOiS!$B$4:$B$994,I660),IF(K660="Wn-Ma",SUMIFS(ZOiS!$E$4:$E$994,ZOiS!$B$4:$B$994,I660)-SUMIFS(ZOiS!$F$4:$F$994,ZOiS!$B$4:$B$994,I660),IF(K660="Ma-Wn",SUMIFS(ZOiS!$F$4:$F$994,ZOiS!$B$4:$B$994,I660)-SUMIFS(ZOiS!$E$4:$E$994,ZOiS!$B$4:$B$994,I660),SUMIFS(ZOiS!$F$4:$F$994,ZOiS!$B$4:$B$994,I660)))),"")</f>
        <v/>
      </c>
    </row>
    <row r="661" spans="4:12" x14ac:dyDescent="0.2">
      <c r="D661" s="150" t="str">
        <f>IF(C661&lt;&gt;"",IF(C661="Wn",SUMIFS(ZOiS!$G$4:$G$994,ZOiS!$B$4:$B$994,A661),IF(C661="Wn-Ma",SUMIFS(ZOiS!$G$4:$G$994,ZOiS!$B$4:$B$994,A661)-SUMIFS(ZOiS!$H$4:$H$994,ZOiS!$B$4:$B$994,A661),IF(C661="Ma-Wn",SUMIFS(ZOiS!$H$4:$H$994,ZOiS!$B$4:$B$994,A661)-SUMIFS(ZOiS!$G$4:$G$994,ZOiS!$B$4:$B$994,A661),SUMIFS(ZOiS!$H$4:$H$994,ZOiS!$B$4:$B$994,A661)))),"")</f>
        <v/>
      </c>
      <c r="H661" s="150" t="str">
        <f>IF(G661&lt;&gt;"",IF(G661="Wn",SUMIFS(ZOiS!$G$4:$G$994,ZOiS!$B$4:$B$994,E661),IF(G661="Wn-Ma",SUMIFS(ZOiS!$G$4:$G$994,ZOiS!$B$4:$B$994,E661)-SUMIFS(ZOiS!$H$4:$H$994,ZOiS!$B$4:$B$994,E661),IF(G661="Ma-Wn",SUMIFS(ZOiS!$H$4:$H$994,ZOiS!$B$4:$B$994,E661)-SUMIFS(ZOiS!$G$4:$G$994,ZOiS!$B$4:$B$994,E661),SUMIFS(ZOiS!$H$4:$H$994,ZOiS!$B$4:$B$994,E661)))),"")</f>
        <v/>
      </c>
      <c r="L661" s="150" t="str">
        <f>IF(K661&lt;&gt;"",IF(K661="Wn",SUMIFS(ZOiS!$E$4:$E$994,ZOiS!$B$4:$B$994,I661),IF(K661="Wn-Ma",SUMIFS(ZOiS!$E$4:$E$994,ZOiS!$B$4:$B$994,I661)-SUMIFS(ZOiS!$F$4:$F$994,ZOiS!$B$4:$B$994,I661),IF(K661="Ma-Wn",SUMIFS(ZOiS!$F$4:$F$994,ZOiS!$B$4:$B$994,I661)-SUMIFS(ZOiS!$E$4:$E$994,ZOiS!$B$4:$B$994,I661),SUMIFS(ZOiS!$F$4:$F$994,ZOiS!$B$4:$B$994,I661)))),"")</f>
        <v/>
      </c>
    </row>
    <row r="662" spans="4:12" x14ac:dyDescent="0.2">
      <c r="D662" s="150" t="str">
        <f>IF(C662&lt;&gt;"",IF(C662="Wn",SUMIFS(ZOiS!$G$4:$G$994,ZOiS!$B$4:$B$994,A662),IF(C662="Wn-Ma",SUMIFS(ZOiS!$G$4:$G$994,ZOiS!$B$4:$B$994,A662)-SUMIFS(ZOiS!$H$4:$H$994,ZOiS!$B$4:$B$994,A662),IF(C662="Ma-Wn",SUMIFS(ZOiS!$H$4:$H$994,ZOiS!$B$4:$B$994,A662)-SUMIFS(ZOiS!$G$4:$G$994,ZOiS!$B$4:$B$994,A662),SUMIFS(ZOiS!$H$4:$H$994,ZOiS!$B$4:$B$994,A662)))),"")</f>
        <v/>
      </c>
      <c r="H662" s="150" t="str">
        <f>IF(G662&lt;&gt;"",IF(G662="Wn",SUMIFS(ZOiS!$G$4:$G$994,ZOiS!$B$4:$B$994,E662),IF(G662="Wn-Ma",SUMIFS(ZOiS!$G$4:$G$994,ZOiS!$B$4:$B$994,E662)-SUMIFS(ZOiS!$H$4:$H$994,ZOiS!$B$4:$B$994,E662),IF(G662="Ma-Wn",SUMIFS(ZOiS!$H$4:$H$994,ZOiS!$B$4:$B$994,E662)-SUMIFS(ZOiS!$G$4:$G$994,ZOiS!$B$4:$B$994,E662),SUMIFS(ZOiS!$H$4:$H$994,ZOiS!$B$4:$B$994,E662)))),"")</f>
        <v/>
      </c>
      <c r="L662" s="150" t="str">
        <f>IF(K662&lt;&gt;"",IF(K662="Wn",SUMIFS(ZOiS!$E$4:$E$994,ZOiS!$B$4:$B$994,I662),IF(K662="Wn-Ma",SUMIFS(ZOiS!$E$4:$E$994,ZOiS!$B$4:$B$994,I662)-SUMIFS(ZOiS!$F$4:$F$994,ZOiS!$B$4:$B$994,I662),IF(K662="Ma-Wn",SUMIFS(ZOiS!$F$4:$F$994,ZOiS!$B$4:$B$994,I662)-SUMIFS(ZOiS!$E$4:$E$994,ZOiS!$B$4:$B$994,I662),SUMIFS(ZOiS!$F$4:$F$994,ZOiS!$B$4:$B$994,I662)))),"")</f>
        <v/>
      </c>
    </row>
    <row r="663" spans="4:12" x14ac:dyDescent="0.2">
      <c r="D663" s="150" t="str">
        <f>IF(C663&lt;&gt;"",IF(C663="Wn",SUMIFS(ZOiS!$G$4:$G$994,ZOiS!$B$4:$B$994,A663),IF(C663="Wn-Ma",SUMIFS(ZOiS!$G$4:$G$994,ZOiS!$B$4:$B$994,A663)-SUMIFS(ZOiS!$H$4:$H$994,ZOiS!$B$4:$B$994,A663),IF(C663="Ma-Wn",SUMIFS(ZOiS!$H$4:$H$994,ZOiS!$B$4:$B$994,A663)-SUMIFS(ZOiS!$G$4:$G$994,ZOiS!$B$4:$B$994,A663),SUMIFS(ZOiS!$H$4:$H$994,ZOiS!$B$4:$B$994,A663)))),"")</f>
        <v/>
      </c>
      <c r="H663" s="150" t="str">
        <f>IF(G663&lt;&gt;"",IF(G663="Wn",SUMIFS(ZOiS!$G$4:$G$994,ZOiS!$B$4:$B$994,E663),IF(G663="Wn-Ma",SUMIFS(ZOiS!$G$4:$G$994,ZOiS!$B$4:$B$994,E663)-SUMIFS(ZOiS!$H$4:$H$994,ZOiS!$B$4:$B$994,E663),IF(G663="Ma-Wn",SUMIFS(ZOiS!$H$4:$H$994,ZOiS!$B$4:$B$994,E663)-SUMIFS(ZOiS!$G$4:$G$994,ZOiS!$B$4:$B$994,E663),SUMIFS(ZOiS!$H$4:$H$994,ZOiS!$B$4:$B$994,E663)))),"")</f>
        <v/>
      </c>
      <c r="L663" s="150" t="str">
        <f>IF(K663&lt;&gt;"",IF(K663="Wn",SUMIFS(ZOiS!$E$4:$E$994,ZOiS!$B$4:$B$994,I663),IF(K663="Wn-Ma",SUMIFS(ZOiS!$E$4:$E$994,ZOiS!$B$4:$B$994,I663)-SUMIFS(ZOiS!$F$4:$F$994,ZOiS!$B$4:$B$994,I663),IF(K663="Ma-Wn",SUMIFS(ZOiS!$F$4:$F$994,ZOiS!$B$4:$B$994,I663)-SUMIFS(ZOiS!$E$4:$E$994,ZOiS!$B$4:$B$994,I663),SUMIFS(ZOiS!$F$4:$F$994,ZOiS!$B$4:$B$994,I663)))),"")</f>
        <v/>
      </c>
    </row>
    <row r="664" spans="4:12" x14ac:dyDescent="0.2">
      <c r="D664" s="150" t="str">
        <f>IF(C664&lt;&gt;"",IF(C664="Wn",SUMIFS(ZOiS!$G$4:$G$994,ZOiS!$B$4:$B$994,A664),IF(C664="Wn-Ma",SUMIFS(ZOiS!$G$4:$G$994,ZOiS!$B$4:$B$994,A664)-SUMIFS(ZOiS!$H$4:$H$994,ZOiS!$B$4:$B$994,A664),IF(C664="Ma-Wn",SUMIFS(ZOiS!$H$4:$H$994,ZOiS!$B$4:$B$994,A664)-SUMIFS(ZOiS!$G$4:$G$994,ZOiS!$B$4:$B$994,A664),SUMIFS(ZOiS!$H$4:$H$994,ZOiS!$B$4:$B$994,A664)))),"")</f>
        <v/>
      </c>
      <c r="H664" s="150" t="str">
        <f>IF(G664&lt;&gt;"",IF(G664="Wn",SUMIFS(ZOiS!$G$4:$G$994,ZOiS!$B$4:$B$994,E664),IF(G664="Wn-Ma",SUMIFS(ZOiS!$G$4:$G$994,ZOiS!$B$4:$B$994,E664)-SUMIFS(ZOiS!$H$4:$H$994,ZOiS!$B$4:$B$994,E664),IF(G664="Ma-Wn",SUMIFS(ZOiS!$H$4:$H$994,ZOiS!$B$4:$B$994,E664)-SUMIFS(ZOiS!$G$4:$G$994,ZOiS!$B$4:$B$994,E664),SUMIFS(ZOiS!$H$4:$H$994,ZOiS!$B$4:$B$994,E664)))),"")</f>
        <v/>
      </c>
      <c r="L664" s="150" t="str">
        <f>IF(K664&lt;&gt;"",IF(K664="Wn",SUMIFS(ZOiS!$E$4:$E$994,ZOiS!$B$4:$B$994,I664),IF(K664="Wn-Ma",SUMIFS(ZOiS!$E$4:$E$994,ZOiS!$B$4:$B$994,I664)-SUMIFS(ZOiS!$F$4:$F$994,ZOiS!$B$4:$B$994,I664),IF(K664="Ma-Wn",SUMIFS(ZOiS!$F$4:$F$994,ZOiS!$B$4:$B$994,I664)-SUMIFS(ZOiS!$E$4:$E$994,ZOiS!$B$4:$B$994,I664),SUMIFS(ZOiS!$F$4:$F$994,ZOiS!$B$4:$B$994,I664)))),"")</f>
        <v/>
      </c>
    </row>
    <row r="665" spans="4:12" x14ac:dyDescent="0.2">
      <c r="D665" s="150" t="str">
        <f>IF(C665&lt;&gt;"",IF(C665="Wn",SUMIFS(ZOiS!$G$4:$G$994,ZOiS!$B$4:$B$994,A665),IF(C665="Wn-Ma",SUMIFS(ZOiS!$G$4:$G$994,ZOiS!$B$4:$B$994,A665)-SUMIFS(ZOiS!$H$4:$H$994,ZOiS!$B$4:$B$994,A665),IF(C665="Ma-Wn",SUMIFS(ZOiS!$H$4:$H$994,ZOiS!$B$4:$B$994,A665)-SUMIFS(ZOiS!$G$4:$G$994,ZOiS!$B$4:$B$994,A665),SUMIFS(ZOiS!$H$4:$H$994,ZOiS!$B$4:$B$994,A665)))),"")</f>
        <v/>
      </c>
      <c r="H665" s="150" t="str">
        <f>IF(G665&lt;&gt;"",IF(G665="Wn",SUMIFS(ZOiS!$G$4:$G$994,ZOiS!$B$4:$B$994,E665),IF(G665="Wn-Ma",SUMIFS(ZOiS!$G$4:$G$994,ZOiS!$B$4:$B$994,E665)-SUMIFS(ZOiS!$H$4:$H$994,ZOiS!$B$4:$B$994,E665),IF(G665="Ma-Wn",SUMIFS(ZOiS!$H$4:$H$994,ZOiS!$B$4:$B$994,E665)-SUMIFS(ZOiS!$G$4:$G$994,ZOiS!$B$4:$B$994,E665),SUMIFS(ZOiS!$H$4:$H$994,ZOiS!$B$4:$B$994,E665)))),"")</f>
        <v/>
      </c>
      <c r="L665" s="150" t="str">
        <f>IF(K665&lt;&gt;"",IF(K665="Wn",SUMIFS(ZOiS!$E$4:$E$994,ZOiS!$B$4:$B$994,I665),IF(K665="Wn-Ma",SUMIFS(ZOiS!$E$4:$E$994,ZOiS!$B$4:$B$994,I665)-SUMIFS(ZOiS!$F$4:$F$994,ZOiS!$B$4:$B$994,I665),IF(K665="Ma-Wn",SUMIFS(ZOiS!$F$4:$F$994,ZOiS!$B$4:$B$994,I665)-SUMIFS(ZOiS!$E$4:$E$994,ZOiS!$B$4:$B$994,I665),SUMIFS(ZOiS!$F$4:$F$994,ZOiS!$B$4:$B$994,I665)))),"")</f>
        <v/>
      </c>
    </row>
    <row r="666" spans="4:12" x14ac:dyDescent="0.2">
      <c r="D666" s="150" t="str">
        <f>IF(C666&lt;&gt;"",IF(C666="Wn",SUMIFS(ZOiS!$G$4:$G$994,ZOiS!$B$4:$B$994,A666),IF(C666="Wn-Ma",SUMIFS(ZOiS!$G$4:$G$994,ZOiS!$B$4:$B$994,A666)-SUMIFS(ZOiS!$H$4:$H$994,ZOiS!$B$4:$B$994,A666),IF(C666="Ma-Wn",SUMIFS(ZOiS!$H$4:$H$994,ZOiS!$B$4:$B$994,A666)-SUMIFS(ZOiS!$G$4:$G$994,ZOiS!$B$4:$B$994,A666),SUMIFS(ZOiS!$H$4:$H$994,ZOiS!$B$4:$B$994,A666)))),"")</f>
        <v/>
      </c>
      <c r="H666" s="150" t="str">
        <f>IF(G666&lt;&gt;"",IF(G666="Wn",SUMIFS(ZOiS!$G$4:$G$994,ZOiS!$B$4:$B$994,E666),IF(G666="Wn-Ma",SUMIFS(ZOiS!$G$4:$G$994,ZOiS!$B$4:$B$994,E666)-SUMIFS(ZOiS!$H$4:$H$994,ZOiS!$B$4:$B$994,E666),IF(G666="Ma-Wn",SUMIFS(ZOiS!$H$4:$H$994,ZOiS!$B$4:$B$994,E666)-SUMIFS(ZOiS!$G$4:$G$994,ZOiS!$B$4:$B$994,E666),SUMIFS(ZOiS!$H$4:$H$994,ZOiS!$B$4:$B$994,E666)))),"")</f>
        <v/>
      </c>
      <c r="L666" s="150" t="str">
        <f>IF(K666&lt;&gt;"",IF(K666="Wn",SUMIFS(ZOiS!$E$4:$E$994,ZOiS!$B$4:$B$994,I666),IF(K666="Wn-Ma",SUMIFS(ZOiS!$E$4:$E$994,ZOiS!$B$4:$B$994,I666)-SUMIFS(ZOiS!$F$4:$F$994,ZOiS!$B$4:$B$994,I666),IF(K666="Ma-Wn",SUMIFS(ZOiS!$F$4:$F$994,ZOiS!$B$4:$B$994,I666)-SUMIFS(ZOiS!$E$4:$E$994,ZOiS!$B$4:$B$994,I666),SUMIFS(ZOiS!$F$4:$F$994,ZOiS!$B$4:$B$994,I666)))),"")</f>
        <v/>
      </c>
    </row>
    <row r="667" spans="4:12" x14ac:dyDescent="0.2">
      <c r="D667" s="150" t="str">
        <f>IF(C667&lt;&gt;"",IF(C667="Wn",SUMIFS(ZOiS!$G$4:$G$994,ZOiS!$B$4:$B$994,A667),IF(C667="Wn-Ma",SUMIFS(ZOiS!$G$4:$G$994,ZOiS!$B$4:$B$994,A667)-SUMIFS(ZOiS!$H$4:$H$994,ZOiS!$B$4:$B$994,A667),IF(C667="Ma-Wn",SUMIFS(ZOiS!$H$4:$H$994,ZOiS!$B$4:$B$994,A667)-SUMIFS(ZOiS!$G$4:$G$994,ZOiS!$B$4:$B$994,A667),SUMIFS(ZOiS!$H$4:$H$994,ZOiS!$B$4:$B$994,A667)))),"")</f>
        <v/>
      </c>
      <c r="H667" s="150" t="str">
        <f>IF(G667&lt;&gt;"",IF(G667="Wn",SUMIFS(ZOiS!$G$4:$G$994,ZOiS!$B$4:$B$994,E667),IF(G667="Wn-Ma",SUMIFS(ZOiS!$G$4:$G$994,ZOiS!$B$4:$B$994,E667)-SUMIFS(ZOiS!$H$4:$H$994,ZOiS!$B$4:$B$994,E667),IF(G667="Ma-Wn",SUMIFS(ZOiS!$H$4:$H$994,ZOiS!$B$4:$B$994,E667)-SUMIFS(ZOiS!$G$4:$G$994,ZOiS!$B$4:$B$994,E667),SUMIFS(ZOiS!$H$4:$H$994,ZOiS!$B$4:$B$994,E667)))),"")</f>
        <v/>
      </c>
      <c r="L667" s="150" t="str">
        <f>IF(K667&lt;&gt;"",IF(K667="Wn",SUMIFS(ZOiS!$E$4:$E$994,ZOiS!$B$4:$B$994,I667),IF(K667="Wn-Ma",SUMIFS(ZOiS!$E$4:$E$994,ZOiS!$B$4:$B$994,I667)-SUMIFS(ZOiS!$F$4:$F$994,ZOiS!$B$4:$B$994,I667),IF(K667="Ma-Wn",SUMIFS(ZOiS!$F$4:$F$994,ZOiS!$B$4:$B$994,I667)-SUMIFS(ZOiS!$E$4:$E$994,ZOiS!$B$4:$B$994,I667),SUMIFS(ZOiS!$F$4:$F$994,ZOiS!$B$4:$B$994,I667)))),"")</f>
        <v/>
      </c>
    </row>
    <row r="668" spans="4:12" x14ac:dyDescent="0.2">
      <c r="D668" s="150" t="str">
        <f>IF(C668&lt;&gt;"",IF(C668="Wn",SUMIFS(ZOiS!$G$4:$G$994,ZOiS!$B$4:$B$994,A668),IF(C668="Wn-Ma",SUMIFS(ZOiS!$G$4:$G$994,ZOiS!$B$4:$B$994,A668)-SUMIFS(ZOiS!$H$4:$H$994,ZOiS!$B$4:$B$994,A668),IF(C668="Ma-Wn",SUMIFS(ZOiS!$H$4:$H$994,ZOiS!$B$4:$B$994,A668)-SUMIFS(ZOiS!$G$4:$G$994,ZOiS!$B$4:$B$994,A668),SUMIFS(ZOiS!$H$4:$H$994,ZOiS!$B$4:$B$994,A668)))),"")</f>
        <v/>
      </c>
      <c r="H668" s="150" t="str">
        <f>IF(G668&lt;&gt;"",IF(G668="Wn",SUMIFS(ZOiS!$G$4:$G$994,ZOiS!$B$4:$B$994,E668),IF(G668="Wn-Ma",SUMIFS(ZOiS!$G$4:$G$994,ZOiS!$B$4:$B$994,E668)-SUMIFS(ZOiS!$H$4:$H$994,ZOiS!$B$4:$B$994,E668),IF(G668="Ma-Wn",SUMIFS(ZOiS!$H$4:$H$994,ZOiS!$B$4:$B$994,E668)-SUMIFS(ZOiS!$G$4:$G$994,ZOiS!$B$4:$B$994,E668),SUMIFS(ZOiS!$H$4:$H$994,ZOiS!$B$4:$B$994,E668)))),"")</f>
        <v/>
      </c>
      <c r="L668" s="150" t="str">
        <f>IF(K668&lt;&gt;"",IF(K668="Wn",SUMIFS(ZOiS!$E$4:$E$994,ZOiS!$B$4:$B$994,I668),IF(K668="Wn-Ma",SUMIFS(ZOiS!$E$4:$E$994,ZOiS!$B$4:$B$994,I668)-SUMIFS(ZOiS!$F$4:$F$994,ZOiS!$B$4:$B$994,I668),IF(K668="Ma-Wn",SUMIFS(ZOiS!$F$4:$F$994,ZOiS!$B$4:$B$994,I668)-SUMIFS(ZOiS!$E$4:$E$994,ZOiS!$B$4:$B$994,I668),SUMIFS(ZOiS!$F$4:$F$994,ZOiS!$B$4:$B$994,I668)))),"")</f>
        <v/>
      </c>
    </row>
    <row r="669" spans="4:12" x14ac:dyDescent="0.2">
      <c r="D669" s="150" t="str">
        <f>IF(C669&lt;&gt;"",IF(C669="Wn",SUMIFS(ZOiS!$G$4:$G$994,ZOiS!$B$4:$B$994,A669),IF(C669="Wn-Ma",SUMIFS(ZOiS!$G$4:$G$994,ZOiS!$B$4:$B$994,A669)-SUMIFS(ZOiS!$H$4:$H$994,ZOiS!$B$4:$B$994,A669),IF(C669="Ma-Wn",SUMIFS(ZOiS!$H$4:$H$994,ZOiS!$B$4:$B$994,A669)-SUMIFS(ZOiS!$G$4:$G$994,ZOiS!$B$4:$B$994,A669),SUMIFS(ZOiS!$H$4:$H$994,ZOiS!$B$4:$B$994,A669)))),"")</f>
        <v/>
      </c>
      <c r="H669" s="150" t="str">
        <f>IF(G669&lt;&gt;"",IF(G669="Wn",SUMIFS(ZOiS!$G$4:$G$994,ZOiS!$B$4:$B$994,E669),IF(G669="Wn-Ma",SUMIFS(ZOiS!$G$4:$G$994,ZOiS!$B$4:$B$994,E669)-SUMIFS(ZOiS!$H$4:$H$994,ZOiS!$B$4:$B$994,E669),IF(G669="Ma-Wn",SUMIFS(ZOiS!$H$4:$H$994,ZOiS!$B$4:$B$994,E669)-SUMIFS(ZOiS!$G$4:$G$994,ZOiS!$B$4:$B$994,E669),SUMIFS(ZOiS!$H$4:$H$994,ZOiS!$B$4:$B$994,E669)))),"")</f>
        <v/>
      </c>
      <c r="L669" s="150" t="str">
        <f>IF(K669&lt;&gt;"",IF(K669="Wn",SUMIFS(ZOiS!$E$4:$E$994,ZOiS!$B$4:$B$994,I669),IF(K669="Wn-Ma",SUMIFS(ZOiS!$E$4:$E$994,ZOiS!$B$4:$B$994,I669)-SUMIFS(ZOiS!$F$4:$F$994,ZOiS!$B$4:$B$994,I669),IF(K669="Ma-Wn",SUMIFS(ZOiS!$F$4:$F$994,ZOiS!$B$4:$B$994,I669)-SUMIFS(ZOiS!$E$4:$E$994,ZOiS!$B$4:$B$994,I669),SUMIFS(ZOiS!$F$4:$F$994,ZOiS!$B$4:$B$994,I669)))),"")</f>
        <v/>
      </c>
    </row>
    <row r="670" spans="4:12" x14ac:dyDescent="0.2">
      <c r="D670" s="150" t="str">
        <f>IF(C670&lt;&gt;"",IF(C670="Wn",SUMIFS(ZOiS!$G$4:$G$994,ZOiS!$B$4:$B$994,A670),IF(C670="Wn-Ma",SUMIFS(ZOiS!$G$4:$G$994,ZOiS!$B$4:$B$994,A670)-SUMIFS(ZOiS!$H$4:$H$994,ZOiS!$B$4:$B$994,A670),IF(C670="Ma-Wn",SUMIFS(ZOiS!$H$4:$H$994,ZOiS!$B$4:$B$994,A670)-SUMIFS(ZOiS!$G$4:$G$994,ZOiS!$B$4:$B$994,A670),SUMIFS(ZOiS!$H$4:$H$994,ZOiS!$B$4:$B$994,A670)))),"")</f>
        <v/>
      </c>
      <c r="H670" s="150" t="str">
        <f>IF(G670&lt;&gt;"",IF(G670="Wn",SUMIFS(ZOiS!$G$4:$G$994,ZOiS!$B$4:$B$994,E670),IF(G670="Wn-Ma",SUMIFS(ZOiS!$G$4:$G$994,ZOiS!$B$4:$B$994,E670)-SUMIFS(ZOiS!$H$4:$H$994,ZOiS!$B$4:$B$994,E670),IF(G670="Ma-Wn",SUMIFS(ZOiS!$H$4:$H$994,ZOiS!$B$4:$B$994,E670)-SUMIFS(ZOiS!$G$4:$G$994,ZOiS!$B$4:$B$994,E670),SUMIFS(ZOiS!$H$4:$H$994,ZOiS!$B$4:$B$994,E670)))),"")</f>
        <v/>
      </c>
      <c r="L670" s="150" t="str">
        <f>IF(K670&lt;&gt;"",IF(K670="Wn",SUMIFS(ZOiS!$E$4:$E$994,ZOiS!$B$4:$B$994,I670),IF(K670="Wn-Ma",SUMIFS(ZOiS!$E$4:$E$994,ZOiS!$B$4:$B$994,I670)-SUMIFS(ZOiS!$F$4:$F$994,ZOiS!$B$4:$B$994,I670),IF(K670="Ma-Wn",SUMIFS(ZOiS!$F$4:$F$994,ZOiS!$B$4:$B$994,I670)-SUMIFS(ZOiS!$E$4:$E$994,ZOiS!$B$4:$B$994,I670),SUMIFS(ZOiS!$F$4:$F$994,ZOiS!$B$4:$B$994,I670)))),"")</f>
        <v/>
      </c>
    </row>
    <row r="671" spans="4:12" x14ac:dyDescent="0.2">
      <c r="D671" s="150" t="str">
        <f>IF(C671&lt;&gt;"",IF(C671="Wn",SUMIFS(ZOiS!$G$4:$G$994,ZOiS!$B$4:$B$994,A671),IF(C671="Wn-Ma",SUMIFS(ZOiS!$G$4:$G$994,ZOiS!$B$4:$B$994,A671)-SUMIFS(ZOiS!$H$4:$H$994,ZOiS!$B$4:$B$994,A671),IF(C671="Ma-Wn",SUMIFS(ZOiS!$H$4:$H$994,ZOiS!$B$4:$B$994,A671)-SUMIFS(ZOiS!$G$4:$G$994,ZOiS!$B$4:$B$994,A671),SUMIFS(ZOiS!$H$4:$H$994,ZOiS!$B$4:$B$994,A671)))),"")</f>
        <v/>
      </c>
      <c r="H671" s="150" t="str">
        <f>IF(G671&lt;&gt;"",IF(G671="Wn",SUMIFS(ZOiS!$G$4:$G$994,ZOiS!$B$4:$B$994,E671),IF(G671="Wn-Ma",SUMIFS(ZOiS!$G$4:$G$994,ZOiS!$B$4:$B$994,E671)-SUMIFS(ZOiS!$H$4:$H$994,ZOiS!$B$4:$B$994,E671),IF(G671="Ma-Wn",SUMIFS(ZOiS!$H$4:$H$994,ZOiS!$B$4:$B$994,E671)-SUMIFS(ZOiS!$G$4:$G$994,ZOiS!$B$4:$B$994,E671),SUMIFS(ZOiS!$H$4:$H$994,ZOiS!$B$4:$B$994,E671)))),"")</f>
        <v/>
      </c>
      <c r="L671" s="150" t="str">
        <f>IF(K671&lt;&gt;"",IF(K671="Wn",SUMIFS(ZOiS!$E$4:$E$994,ZOiS!$B$4:$B$994,I671),IF(K671="Wn-Ma",SUMIFS(ZOiS!$E$4:$E$994,ZOiS!$B$4:$B$994,I671)-SUMIFS(ZOiS!$F$4:$F$994,ZOiS!$B$4:$B$994,I671),IF(K671="Ma-Wn",SUMIFS(ZOiS!$F$4:$F$994,ZOiS!$B$4:$B$994,I671)-SUMIFS(ZOiS!$E$4:$E$994,ZOiS!$B$4:$B$994,I671),SUMIFS(ZOiS!$F$4:$F$994,ZOiS!$B$4:$B$994,I671)))),"")</f>
        <v/>
      </c>
    </row>
    <row r="672" spans="4:12" x14ac:dyDescent="0.2">
      <c r="D672" s="150" t="str">
        <f>IF(C672&lt;&gt;"",IF(C672="Wn",SUMIFS(ZOiS!$G$4:$G$994,ZOiS!$B$4:$B$994,A672),IF(C672="Wn-Ma",SUMIFS(ZOiS!$G$4:$G$994,ZOiS!$B$4:$B$994,A672)-SUMIFS(ZOiS!$H$4:$H$994,ZOiS!$B$4:$B$994,A672),IF(C672="Ma-Wn",SUMIFS(ZOiS!$H$4:$H$994,ZOiS!$B$4:$B$994,A672)-SUMIFS(ZOiS!$G$4:$G$994,ZOiS!$B$4:$B$994,A672),SUMIFS(ZOiS!$H$4:$H$994,ZOiS!$B$4:$B$994,A672)))),"")</f>
        <v/>
      </c>
      <c r="H672" s="150" t="str">
        <f>IF(G672&lt;&gt;"",IF(G672="Wn",SUMIFS(ZOiS!$G$4:$G$994,ZOiS!$B$4:$B$994,E672),IF(G672="Wn-Ma",SUMIFS(ZOiS!$G$4:$G$994,ZOiS!$B$4:$B$994,E672)-SUMIFS(ZOiS!$H$4:$H$994,ZOiS!$B$4:$B$994,E672),IF(G672="Ma-Wn",SUMIFS(ZOiS!$H$4:$H$994,ZOiS!$B$4:$B$994,E672)-SUMIFS(ZOiS!$G$4:$G$994,ZOiS!$B$4:$B$994,E672),SUMIFS(ZOiS!$H$4:$H$994,ZOiS!$B$4:$B$994,E672)))),"")</f>
        <v/>
      </c>
      <c r="L672" s="150" t="str">
        <f>IF(K672&lt;&gt;"",IF(K672="Wn",SUMIFS(ZOiS!$E$4:$E$994,ZOiS!$B$4:$B$994,I672),IF(K672="Wn-Ma",SUMIFS(ZOiS!$E$4:$E$994,ZOiS!$B$4:$B$994,I672)-SUMIFS(ZOiS!$F$4:$F$994,ZOiS!$B$4:$B$994,I672),IF(K672="Ma-Wn",SUMIFS(ZOiS!$F$4:$F$994,ZOiS!$B$4:$B$994,I672)-SUMIFS(ZOiS!$E$4:$E$994,ZOiS!$B$4:$B$994,I672),SUMIFS(ZOiS!$F$4:$F$994,ZOiS!$B$4:$B$994,I672)))),"")</f>
        <v/>
      </c>
    </row>
    <row r="673" spans="4:12" x14ac:dyDescent="0.2">
      <c r="D673" s="150" t="str">
        <f>IF(C673&lt;&gt;"",IF(C673="Wn",SUMIFS(ZOiS!$G$4:$G$994,ZOiS!$B$4:$B$994,A673),IF(C673="Wn-Ma",SUMIFS(ZOiS!$G$4:$G$994,ZOiS!$B$4:$B$994,A673)-SUMIFS(ZOiS!$H$4:$H$994,ZOiS!$B$4:$B$994,A673),IF(C673="Ma-Wn",SUMIFS(ZOiS!$H$4:$H$994,ZOiS!$B$4:$B$994,A673)-SUMIFS(ZOiS!$G$4:$G$994,ZOiS!$B$4:$B$994,A673),SUMIFS(ZOiS!$H$4:$H$994,ZOiS!$B$4:$B$994,A673)))),"")</f>
        <v/>
      </c>
      <c r="H673" s="150" t="str">
        <f>IF(G673&lt;&gt;"",IF(G673="Wn",SUMIFS(ZOiS!$G$4:$G$994,ZOiS!$B$4:$B$994,E673),IF(G673="Wn-Ma",SUMIFS(ZOiS!$G$4:$G$994,ZOiS!$B$4:$B$994,E673)-SUMIFS(ZOiS!$H$4:$H$994,ZOiS!$B$4:$B$994,E673),IF(G673="Ma-Wn",SUMIFS(ZOiS!$H$4:$H$994,ZOiS!$B$4:$B$994,E673)-SUMIFS(ZOiS!$G$4:$G$994,ZOiS!$B$4:$B$994,E673),SUMIFS(ZOiS!$H$4:$H$994,ZOiS!$B$4:$B$994,E673)))),"")</f>
        <v/>
      </c>
      <c r="L673" s="150" t="str">
        <f>IF(K673&lt;&gt;"",IF(K673="Wn",SUMIFS(ZOiS!$E$4:$E$994,ZOiS!$B$4:$B$994,I673),IF(K673="Wn-Ma",SUMIFS(ZOiS!$E$4:$E$994,ZOiS!$B$4:$B$994,I673)-SUMIFS(ZOiS!$F$4:$F$994,ZOiS!$B$4:$B$994,I673),IF(K673="Ma-Wn",SUMIFS(ZOiS!$F$4:$F$994,ZOiS!$B$4:$B$994,I673)-SUMIFS(ZOiS!$E$4:$E$994,ZOiS!$B$4:$B$994,I673),SUMIFS(ZOiS!$F$4:$F$994,ZOiS!$B$4:$B$994,I673)))),"")</f>
        <v/>
      </c>
    </row>
    <row r="674" spans="4:12" x14ac:dyDescent="0.2">
      <c r="D674" s="150" t="str">
        <f>IF(C674&lt;&gt;"",IF(C674="Wn",SUMIFS(ZOiS!$G$4:$G$994,ZOiS!$B$4:$B$994,A674),IF(C674="Wn-Ma",SUMIFS(ZOiS!$G$4:$G$994,ZOiS!$B$4:$B$994,A674)-SUMIFS(ZOiS!$H$4:$H$994,ZOiS!$B$4:$B$994,A674),IF(C674="Ma-Wn",SUMIFS(ZOiS!$H$4:$H$994,ZOiS!$B$4:$B$994,A674)-SUMIFS(ZOiS!$G$4:$G$994,ZOiS!$B$4:$B$994,A674),SUMIFS(ZOiS!$H$4:$H$994,ZOiS!$B$4:$B$994,A674)))),"")</f>
        <v/>
      </c>
      <c r="H674" s="150" t="str">
        <f>IF(G674&lt;&gt;"",IF(G674="Wn",SUMIFS(ZOiS!$G$4:$G$994,ZOiS!$B$4:$B$994,E674),IF(G674="Wn-Ma",SUMIFS(ZOiS!$G$4:$G$994,ZOiS!$B$4:$B$994,E674)-SUMIFS(ZOiS!$H$4:$H$994,ZOiS!$B$4:$B$994,E674),IF(G674="Ma-Wn",SUMIFS(ZOiS!$H$4:$H$994,ZOiS!$B$4:$B$994,E674)-SUMIFS(ZOiS!$G$4:$G$994,ZOiS!$B$4:$B$994,E674),SUMIFS(ZOiS!$H$4:$H$994,ZOiS!$B$4:$B$994,E674)))),"")</f>
        <v/>
      </c>
      <c r="L674" s="150" t="str">
        <f>IF(K674&lt;&gt;"",IF(K674="Wn",SUMIFS(ZOiS!$E$4:$E$994,ZOiS!$B$4:$B$994,I674),IF(K674="Wn-Ma",SUMIFS(ZOiS!$E$4:$E$994,ZOiS!$B$4:$B$994,I674)-SUMIFS(ZOiS!$F$4:$F$994,ZOiS!$B$4:$B$994,I674),IF(K674="Ma-Wn",SUMIFS(ZOiS!$F$4:$F$994,ZOiS!$B$4:$B$994,I674)-SUMIFS(ZOiS!$E$4:$E$994,ZOiS!$B$4:$B$994,I674),SUMIFS(ZOiS!$F$4:$F$994,ZOiS!$B$4:$B$994,I674)))),"")</f>
        <v/>
      </c>
    </row>
    <row r="675" spans="4:12" x14ac:dyDescent="0.2">
      <c r="D675" s="150" t="str">
        <f>IF(C675&lt;&gt;"",IF(C675="Wn",SUMIFS(ZOiS!$G$4:$G$994,ZOiS!$B$4:$B$994,A675),IF(C675="Wn-Ma",SUMIFS(ZOiS!$G$4:$G$994,ZOiS!$B$4:$B$994,A675)-SUMIFS(ZOiS!$H$4:$H$994,ZOiS!$B$4:$B$994,A675),IF(C675="Ma-Wn",SUMIFS(ZOiS!$H$4:$H$994,ZOiS!$B$4:$B$994,A675)-SUMIFS(ZOiS!$G$4:$G$994,ZOiS!$B$4:$B$994,A675),SUMIFS(ZOiS!$H$4:$H$994,ZOiS!$B$4:$B$994,A675)))),"")</f>
        <v/>
      </c>
      <c r="H675" s="150" t="str">
        <f>IF(G675&lt;&gt;"",IF(G675="Wn",SUMIFS(ZOiS!$G$4:$G$994,ZOiS!$B$4:$B$994,E675),IF(G675="Wn-Ma",SUMIFS(ZOiS!$G$4:$G$994,ZOiS!$B$4:$B$994,E675)-SUMIFS(ZOiS!$H$4:$H$994,ZOiS!$B$4:$B$994,E675),IF(G675="Ma-Wn",SUMIFS(ZOiS!$H$4:$H$994,ZOiS!$B$4:$B$994,E675)-SUMIFS(ZOiS!$G$4:$G$994,ZOiS!$B$4:$B$994,E675),SUMIFS(ZOiS!$H$4:$H$994,ZOiS!$B$4:$B$994,E675)))),"")</f>
        <v/>
      </c>
      <c r="L675" s="150" t="str">
        <f>IF(K675&lt;&gt;"",IF(K675="Wn",SUMIFS(ZOiS!$E$4:$E$994,ZOiS!$B$4:$B$994,I675),IF(K675="Wn-Ma",SUMIFS(ZOiS!$E$4:$E$994,ZOiS!$B$4:$B$994,I675)-SUMIFS(ZOiS!$F$4:$F$994,ZOiS!$B$4:$B$994,I675),IF(K675="Ma-Wn",SUMIFS(ZOiS!$F$4:$F$994,ZOiS!$B$4:$B$994,I675)-SUMIFS(ZOiS!$E$4:$E$994,ZOiS!$B$4:$B$994,I675),SUMIFS(ZOiS!$F$4:$F$994,ZOiS!$B$4:$B$994,I675)))),"")</f>
        <v/>
      </c>
    </row>
    <row r="676" spans="4:12" x14ac:dyDescent="0.2">
      <c r="D676" s="150" t="str">
        <f>IF(C676&lt;&gt;"",IF(C676="Wn",SUMIFS(ZOiS!$G$4:$G$994,ZOiS!$B$4:$B$994,A676),IF(C676="Wn-Ma",SUMIFS(ZOiS!$G$4:$G$994,ZOiS!$B$4:$B$994,A676)-SUMIFS(ZOiS!$H$4:$H$994,ZOiS!$B$4:$B$994,A676),IF(C676="Ma-Wn",SUMIFS(ZOiS!$H$4:$H$994,ZOiS!$B$4:$B$994,A676)-SUMIFS(ZOiS!$G$4:$G$994,ZOiS!$B$4:$B$994,A676),SUMIFS(ZOiS!$H$4:$H$994,ZOiS!$B$4:$B$994,A676)))),"")</f>
        <v/>
      </c>
      <c r="H676" s="150" t="str">
        <f>IF(G676&lt;&gt;"",IF(G676="Wn",SUMIFS(ZOiS!$G$4:$G$994,ZOiS!$B$4:$B$994,E676),IF(G676="Wn-Ma",SUMIFS(ZOiS!$G$4:$G$994,ZOiS!$B$4:$B$994,E676)-SUMIFS(ZOiS!$H$4:$H$994,ZOiS!$B$4:$B$994,E676),IF(G676="Ma-Wn",SUMIFS(ZOiS!$H$4:$H$994,ZOiS!$B$4:$B$994,E676)-SUMIFS(ZOiS!$G$4:$G$994,ZOiS!$B$4:$B$994,E676),SUMIFS(ZOiS!$H$4:$H$994,ZOiS!$B$4:$B$994,E676)))),"")</f>
        <v/>
      </c>
      <c r="L676" s="150" t="str">
        <f>IF(K676&lt;&gt;"",IF(K676="Wn",SUMIFS(ZOiS!$E$4:$E$994,ZOiS!$B$4:$B$994,I676),IF(K676="Wn-Ma",SUMIFS(ZOiS!$E$4:$E$994,ZOiS!$B$4:$B$994,I676)-SUMIFS(ZOiS!$F$4:$F$994,ZOiS!$B$4:$B$994,I676),IF(K676="Ma-Wn",SUMIFS(ZOiS!$F$4:$F$994,ZOiS!$B$4:$B$994,I676)-SUMIFS(ZOiS!$E$4:$E$994,ZOiS!$B$4:$B$994,I676),SUMIFS(ZOiS!$F$4:$F$994,ZOiS!$B$4:$B$994,I676)))),"")</f>
        <v/>
      </c>
    </row>
    <row r="677" spans="4:12" x14ac:dyDescent="0.2">
      <c r="D677" s="150" t="str">
        <f>IF(C677&lt;&gt;"",IF(C677="Wn",SUMIFS(ZOiS!$G$4:$G$994,ZOiS!$B$4:$B$994,A677),IF(C677="Wn-Ma",SUMIFS(ZOiS!$G$4:$G$994,ZOiS!$B$4:$B$994,A677)-SUMIFS(ZOiS!$H$4:$H$994,ZOiS!$B$4:$B$994,A677),IF(C677="Ma-Wn",SUMIFS(ZOiS!$H$4:$H$994,ZOiS!$B$4:$B$994,A677)-SUMIFS(ZOiS!$G$4:$G$994,ZOiS!$B$4:$B$994,A677),SUMIFS(ZOiS!$H$4:$H$994,ZOiS!$B$4:$B$994,A677)))),"")</f>
        <v/>
      </c>
      <c r="H677" s="150" t="str">
        <f>IF(G677&lt;&gt;"",IF(G677="Wn",SUMIFS(ZOiS!$G$4:$G$994,ZOiS!$B$4:$B$994,E677),IF(G677="Wn-Ma",SUMIFS(ZOiS!$G$4:$G$994,ZOiS!$B$4:$B$994,E677)-SUMIFS(ZOiS!$H$4:$H$994,ZOiS!$B$4:$B$994,E677),IF(G677="Ma-Wn",SUMIFS(ZOiS!$H$4:$H$994,ZOiS!$B$4:$B$994,E677)-SUMIFS(ZOiS!$G$4:$G$994,ZOiS!$B$4:$B$994,E677),SUMIFS(ZOiS!$H$4:$H$994,ZOiS!$B$4:$B$994,E677)))),"")</f>
        <v/>
      </c>
      <c r="L677" s="150" t="str">
        <f>IF(K677&lt;&gt;"",IF(K677="Wn",SUMIFS(ZOiS!$E$4:$E$994,ZOiS!$B$4:$B$994,I677),IF(K677="Wn-Ma",SUMIFS(ZOiS!$E$4:$E$994,ZOiS!$B$4:$B$994,I677)-SUMIFS(ZOiS!$F$4:$F$994,ZOiS!$B$4:$B$994,I677),IF(K677="Ma-Wn",SUMIFS(ZOiS!$F$4:$F$994,ZOiS!$B$4:$B$994,I677)-SUMIFS(ZOiS!$E$4:$E$994,ZOiS!$B$4:$B$994,I677),SUMIFS(ZOiS!$F$4:$F$994,ZOiS!$B$4:$B$994,I677)))),"")</f>
        <v/>
      </c>
    </row>
    <row r="678" spans="4:12" x14ac:dyDescent="0.2">
      <c r="D678" s="150" t="str">
        <f>IF(C678&lt;&gt;"",IF(C678="Wn",SUMIFS(ZOiS!$G$4:$G$994,ZOiS!$B$4:$B$994,A678),IF(C678="Wn-Ma",SUMIFS(ZOiS!$G$4:$G$994,ZOiS!$B$4:$B$994,A678)-SUMIFS(ZOiS!$H$4:$H$994,ZOiS!$B$4:$B$994,A678),IF(C678="Ma-Wn",SUMIFS(ZOiS!$H$4:$H$994,ZOiS!$B$4:$B$994,A678)-SUMIFS(ZOiS!$G$4:$G$994,ZOiS!$B$4:$B$994,A678),SUMIFS(ZOiS!$H$4:$H$994,ZOiS!$B$4:$B$994,A678)))),"")</f>
        <v/>
      </c>
      <c r="H678" s="150" t="str">
        <f>IF(G678&lt;&gt;"",IF(G678="Wn",SUMIFS(ZOiS!$G$4:$G$994,ZOiS!$B$4:$B$994,E678),IF(G678="Wn-Ma",SUMIFS(ZOiS!$G$4:$G$994,ZOiS!$B$4:$B$994,E678)-SUMIFS(ZOiS!$H$4:$H$994,ZOiS!$B$4:$B$994,E678),IF(G678="Ma-Wn",SUMIFS(ZOiS!$H$4:$H$994,ZOiS!$B$4:$B$994,E678)-SUMIFS(ZOiS!$G$4:$G$994,ZOiS!$B$4:$B$994,E678),SUMIFS(ZOiS!$H$4:$H$994,ZOiS!$B$4:$B$994,E678)))),"")</f>
        <v/>
      </c>
      <c r="L678" s="150" t="str">
        <f>IF(K678&lt;&gt;"",IF(K678="Wn",SUMIFS(ZOiS!$E$4:$E$994,ZOiS!$B$4:$B$994,I678),IF(K678="Wn-Ma",SUMIFS(ZOiS!$E$4:$E$994,ZOiS!$B$4:$B$994,I678)-SUMIFS(ZOiS!$F$4:$F$994,ZOiS!$B$4:$B$994,I678),IF(K678="Ma-Wn",SUMIFS(ZOiS!$F$4:$F$994,ZOiS!$B$4:$B$994,I678)-SUMIFS(ZOiS!$E$4:$E$994,ZOiS!$B$4:$B$994,I678),SUMIFS(ZOiS!$F$4:$F$994,ZOiS!$B$4:$B$994,I678)))),"")</f>
        <v/>
      </c>
    </row>
    <row r="679" spans="4:12" x14ac:dyDescent="0.2">
      <c r="D679" s="150" t="str">
        <f>IF(C679&lt;&gt;"",IF(C679="Wn",SUMIFS(ZOiS!$G$4:$G$994,ZOiS!$B$4:$B$994,A679),IF(C679="Wn-Ma",SUMIFS(ZOiS!$G$4:$G$994,ZOiS!$B$4:$B$994,A679)-SUMIFS(ZOiS!$H$4:$H$994,ZOiS!$B$4:$B$994,A679),IF(C679="Ma-Wn",SUMIFS(ZOiS!$H$4:$H$994,ZOiS!$B$4:$B$994,A679)-SUMIFS(ZOiS!$G$4:$G$994,ZOiS!$B$4:$B$994,A679),SUMIFS(ZOiS!$H$4:$H$994,ZOiS!$B$4:$B$994,A679)))),"")</f>
        <v/>
      </c>
      <c r="H679" s="150" t="str">
        <f>IF(G679&lt;&gt;"",IF(G679="Wn",SUMIFS(ZOiS!$G$4:$G$994,ZOiS!$B$4:$B$994,E679),IF(G679="Wn-Ma",SUMIFS(ZOiS!$G$4:$G$994,ZOiS!$B$4:$B$994,E679)-SUMIFS(ZOiS!$H$4:$H$994,ZOiS!$B$4:$B$994,E679),IF(G679="Ma-Wn",SUMIFS(ZOiS!$H$4:$H$994,ZOiS!$B$4:$B$994,E679)-SUMIFS(ZOiS!$G$4:$G$994,ZOiS!$B$4:$B$994,E679),SUMIFS(ZOiS!$H$4:$H$994,ZOiS!$B$4:$B$994,E679)))),"")</f>
        <v/>
      </c>
      <c r="L679" s="150" t="str">
        <f>IF(K679&lt;&gt;"",IF(K679="Wn",SUMIFS(ZOiS!$E$4:$E$994,ZOiS!$B$4:$B$994,I679),IF(K679="Wn-Ma",SUMIFS(ZOiS!$E$4:$E$994,ZOiS!$B$4:$B$994,I679)-SUMIFS(ZOiS!$F$4:$F$994,ZOiS!$B$4:$B$994,I679),IF(K679="Ma-Wn",SUMIFS(ZOiS!$F$4:$F$994,ZOiS!$B$4:$B$994,I679)-SUMIFS(ZOiS!$E$4:$E$994,ZOiS!$B$4:$B$994,I679),SUMIFS(ZOiS!$F$4:$F$994,ZOiS!$B$4:$B$994,I679)))),"")</f>
        <v/>
      </c>
    </row>
    <row r="680" spans="4:12" x14ac:dyDescent="0.2">
      <c r="D680" s="150" t="str">
        <f>IF(C680&lt;&gt;"",IF(C680="Wn",SUMIFS(ZOiS!$G$4:$G$994,ZOiS!$B$4:$B$994,A680),IF(C680="Wn-Ma",SUMIFS(ZOiS!$G$4:$G$994,ZOiS!$B$4:$B$994,A680)-SUMIFS(ZOiS!$H$4:$H$994,ZOiS!$B$4:$B$994,A680),IF(C680="Ma-Wn",SUMIFS(ZOiS!$H$4:$H$994,ZOiS!$B$4:$B$994,A680)-SUMIFS(ZOiS!$G$4:$G$994,ZOiS!$B$4:$B$994,A680),SUMIFS(ZOiS!$H$4:$H$994,ZOiS!$B$4:$B$994,A680)))),"")</f>
        <v/>
      </c>
      <c r="H680" s="150" t="str">
        <f>IF(G680&lt;&gt;"",IF(G680="Wn",SUMIFS(ZOiS!$G$4:$G$994,ZOiS!$B$4:$B$994,E680),IF(G680="Wn-Ma",SUMIFS(ZOiS!$G$4:$G$994,ZOiS!$B$4:$B$994,E680)-SUMIFS(ZOiS!$H$4:$H$994,ZOiS!$B$4:$B$994,E680),IF(G680="Ma-Wn",SUMIFS(ZOiS!$H$4:$H$994,ZOiS!$B$4:$B$994,E680)-SUMIFS(ZOiS!$G$4:$G$994,ZOiS!$B$4:$B$994,E680),SUMIFS(ZOiS!$H$4:$H$994,ZOiS!$B$4:$B$994,E680)))),"")</f>
        <v/>
      </c>
      <c r="L680" s="150" t="str">
        <f>IF(K680&lt;&gt;"",IF(K680="Wn",SUMIFS(ZOiS!$E$4:$E$994,ZOiS!$B$4:$B$994,I680),IF(K680="Wn-Ma",SUMIFS(ZOiS!$E$4:$E$994,ZOiS!$B$4:$B$994,I680)-SUMIFS(ZOiS!$F$4:$F$994,ZOiS!$B$4:$B$994,I680),IF(K680="Ma-Wn",SUMIFS(ZOiS!$F$4:$F$994,ZOiS!$B$4:$B$994,I680)-SUMIFS(ZOiS!$E$4:$E$994,ZOiS!$B$4:$B$994,I680),SUMIFS(ZOiS!$F$4:$F$994,ZOiS!$B$4:$B$994,I680)))),"")</f>
        <v/>
      </c>
    </row>
    <row r="681" spans="4:12" x14ac:dyDescent="0.2">
      <c r="D681" s="150" t="str">
        <f>IF(C681&lt;&gt;"",IF(C681="Wn",SUMIFS(ZOiS!$G$4:$G$994,ZOiS!$B$4:$B$994,A681),IF(C681="Wn-Ma",SUMIFS(ZOiS!$G$4:$G$994,ZOiS!$B$4:$B$994,A681)-SUMIFS(ZOiS!$H$4:$H$994,ZOiS!$B$4:$B$994,A681),IF(C681="Ma-Wn",SUMIFS(ZOiS!$H$4:$H$994,ZOiS!$B$4:$B$994,A681)-SUMIFS(ZOiS!$G$4:$G$994,ZOiS!$B$4:$B$994,A681),SUMIFS(ZOiS!$H$4:$H$994,ZOiS!$B$4:$B$994,A681)))),"")</f>
        <v/>
      </c>
      <c r="H681" s="150" t="str">
        <f>IF(G681&lt;&gt;"",IF(G681="Wn",SUMIFS(ZOiS!$G$4:$G$994,ZOiS!$B$4:$B$994,E681),IF(G681="Wn-Ma",SUMIFS(ZOiS!$G$4:$G$994,ZOiS!$B$4:$B$994,E681)-SUMIFS(ZOiS!$H$4:$H$994,ZOiS!$B$4:$B$994,E681),IF(G681="Ma-Wn",SUMIFS(ZOiS!$H$4:$H$994,ZOiS!$B$4:$B$994,E681)-SUMIFS(ZOiS!$G$4:$G$994,ZOiS!$B$4:$B$994,E681),SUMIFS(ZOiS!$H$4:$H$994,ZOiS!$B$4:$B$994,E681)))),"")</f>
        <v/>
      </c>
      <c r="L681" s="150" t="str">
        <f>IF(K681&lt;&gt;"",IF(K681="Wn",SUMIFS(ZOiS!$E$4:$E$994,ZOiS!$B$4:$B$994,I681),IF(K681="Wn-Ma",SUMIFS(ZOiS!$E$4:$E$994,ZOiS!$B$4:$B$994,I681)-SUMIFS(ZOiS!$F$4:$F$994,ZOiS!$B$4:$B$994,I681),IF(K681="Ma-Wn",SUMIFS(ZOiS!$F$4:$F$994,ZOiS!$B$4:$B$994,I681)-SUMIFS(ZOiS!$E$4:$E$994,ZOiS!$B$4:$B$994,I681),SUMIFS(ZOiS!$F$4:$F$994,ZOiS!$B$4:$B$994,I681)))),"")</f>
        <v/>
      </c>
    </row>
    <row r="682" spans="4:12" x14ac:dyDescent="0.2">
      <c r="D682" s="150" t="str">
        <f>IF(C682&lt;&gt;"",IF(C682="Wn",SUMIFS(ZOiS!$G$4:$G$994,ZOiS!$B$4:$B$994,A682),IF(C682="Wn-Ma",SUMIFS(ZOiS!$G$4:$G$994,ZOiS!$B$4:$B$994,A682)-SUMIFS(ZOiS!$H$4:$H$994,ZOiS!$B$4:$B$994,A682),IF(C682="Ma-Wn",SUMIFS(ZOiS!$H$4:$H$994,ZOiS!$B$4:$B$994,A682)-SUMIFS(ZOiS!$G$4:$G$994,ZOiS!$B$4:$B$994,A682),SUMIFS(ZOiS!$H$4:$H$994,ZOiS!$B$4:$B$994,A682)))),"")</f>
        <v/>
      </c>
      <c r="H682" s="150" t="str">
        <f>IF(G682&lt;&gt;"",IF(G682="Wn",SUMIFS(ZOiS!$G$4:$G$994,ZOiS!$B$4:$B$994,E682),IF(G682="Wn-Ma",SUMIFS(ZOiS!$G$4:$G$994,ZOiS!$B$4:$B$994,E682)-SUMIFS(ZOiS!$H$4:$H$994,ZOiS!$B$4:$B$994,E682),IF(G682="Ma-Wn",SUMIFS(ZOiS!$H$4:$H$994,ZOiS!$B$4:$B$994,E682)-SUMIFS(ZOiS!$G$4:$G$994,ZOiS!$B$4:$B$994,E682),SUMIFS(ZOiS!$H$4:$H$994,ZOiS!$B$4:$B$994,E682)))),"")</f>
        <v/>
      </c>
      <c r="L682" s="150" t="str">
        <f>IF(K682&lt;&gt;"",IF(K682="Wn",SUMIFS(ZOiS!$E$4:$E$994,ZOiS!$B$4:$B$994,I682),IF(K682="Wn-Ma",SUMIFS(ZOiS!$E$4:$E$994,ZOiS!$B$4:$B$994,I682)-SUMIFS(ZOiS!$F$4:$F$994,ZOiS!$B$4:$B$994,I682),IF(K682="Ma-Wn",SUMIFS(ZOiS!$F$4:$F$994,ZOiS!$B$4:$B$994,I682)-SUMIFS(ZOiS!$E$4:$E$994,ZOiS!$B$4:$B$994,I682),SUMIFS(ZOiS!$F$4:$F$994,ZOiS!$B$4:$B$994,I682)))),"")</f>
        <v/>
      </c>
    </row>
    <row r="683" spans="4:12" x14ac:dyDescent="0.2">
      <c r="D683" s="150" t="str">
        <f>IF(C683&lt;&gt;"",IF(C683="Wn",SUMIFS(ZOiS!$G$4:$G$994,ZOiS!$B$4:$B$994,A683),IF(C683="Wn-Ma",SUMIFS(ZOiS!$G$4:$G$994,ZOiS!$B$4:$B$994,A683)-SUMIFS(ZOiS!$H$4:$H$994,ZOiS!$B$4:$B$994,A683),IF(C683="Ma-Wn",SUMIFS(ZOiS!$H$4:$H$994,ZOiS!$B$4:$B$994,A683)-SUMIFS(ZOiS!$G$4:$G$994,ZOiS!$B$4:$B$994,A683),SUMIFS(ZOiS!$H$4:$H$994,ZOiS!$B$4:$B$994,A683)))),"")</f>
        <v/>
      </c>
      <c r="H683" s="150" t="str">
        <f>IF(G683&lt;&gt;"",IF(G683="Wn",SUMIFS(ZOiS!$G$4:$G$994,ZOiS!$B$4:$B$994,E683),IF(G683="Wn-Ma",SUMIFS(ZOiS!$G$4:$G$994,ZOiS!$B$4:$B$994,E683)-SUMIFS(ZOiS!$H$4:$H$994,ZOiS!$B$4:$B$994,E683),IF(G683="Ma-Wn",SUMIFS(ZOiS!$H$4:$H$994,ZOiS!$B$4:$B$994,E683)-SUMIFS(ZOiS!$G$4:$G$994,ZOiS!$B$4:$B$994,E683),SUMIFS(ZOiS!$H$4:$H$994,ZOiS!$B$4:$B$994,E683)))),"")</f>
        <v/>
      </c>
      <c r="L683" s="150" t="str">
        <f>IF(K683&lt;&gt;"",IF(K683="Wn",SUMIFS(ZOiS!$E$4:$E$994,ZOiS!$B$4:$B$994,I683),IF(K683="Wn-Ma",SUMIFS(ZOiS!$E$4:$E$994,ZOiS!$B$4:$B$994,I683)-SUMIFS(ZOiS!$F$4:$F$994,ZOiS!$B$4:$B$994,I683),IF(K683="Ma-Wn",SUMIFS(ZOiS!$F$4:$F$994,ZOiS!$B$4:$B$994,I683)-SUMIFS(ZOiS!$E$4:$E$994,ZOiS!$B$4:$B$994,I683),SUMIFS(ZOiS!$F$4:$F$994,ZOiS!$B$4:$B$994,I683)))),"")</f>
        <v/>
      </c>
    </row>
    <row r="684" spans="4:12" x14ac:dyDescent="0.2">
      <c r="D684" s="150" t="str">
        <f>IF(C684&lt;&gt;"",IF(C684="Wn",SUMIFS(ZOiS!$G$4:$G$994,ZOiS!$B$4:$B$994,A684),IF(C684="Wn-Ma",SUMIFS(ZOiS!$G$4:$G$994,ZOiS!$B$4:$B$994,A684)-SUMIFS(ZOiS!$H$4:$H$994,ZOiS!$B$4:$B$994,A684),IF(C684="Ma-Wn",SUMIFS(ZOiS!$H$4:$H$994,ZOiS!$B$4:$B$994,A684)-SUMIFS(ZOiS!$G$4:$G$994,ZOiS!$B$4:$B$994,A684),SUMIFS(ZOiS!$H$4:$H$994,ZOiS!$B$4:$B$994,A684)))),"")</f>
        <v/>
      </c>
      <c r="H684" s="150" t="str">
        <f>IF(G684&lt;&gt;"",IF(G684="Wn",SUMIFS(ZOiS!$G$4:$G$994,ZOiS!$B$4:$B$994,E684),IF(G684="Wn-Ma",SUMIFS(ZOiS!$G$4:$G$994,ZOiS!$B$4:$B$994,E684)-SUMIFS(ZOiS!$H$4:$H$994,ZOiS!$B$4:$B$994,E684),IF(G684="Ma-Wn",SUMIFS(ZOiS!$H$4:$H$994,ZOiS!$B$4:$B$994,E684)-SUMIFS(ZOiS!$G$4:$G$994,ZOiS!$B$4:$B$994,E684),SUMIFS(ZOiS!$H$4:$H$994,ZOiS!$B$4:$B$994,E684)))),"")</f>
        <v/>
      </c>
      <c r="L684" s="150" t="str">
        <f>IF(K684&lt;&gt;"",IF(K684="Wn",SUMIFS(ZOiS!$E$4:$E$994,ZOiS!$B$4:$B$994,I684),IF(K684="Wn-Ma",SUMIFS(ZOiS!$E$4:$E$994,ZOiS!$B$4:$B$994,I684)-SUMIFS(ZOiS!$F$4:$F$994,ZOiS!$B$4:$B$994,I684),IF(K684="Ma-Wn",SUMIFS(ZOiS!$F$4:$F$994,ZOiS!$B$4:$B$994,I684)-SUMIFS(ZOiS!$E$4:$E$994,ZOiS!$B$4:$B$994,I684),SUMIFS(ZOiS!$F$4:$F$994,ZOiS!$B$4:$B$994,I684)))),"")</f>
        <v/>
      </c>
    </row>
    <row r="685" spans="4:12" x14ac:dyDescent="0.2">
      <c r="D685" s="150" t="str">
        <f>IF(C685&lt;&gt;"",IF(C685="Wn",SUMIFS(ZOiS!$G$4:$G$994,ZOiS!$B$4:$B$994,A685),IF(C685="Wn-Ma",SUMIFS(ZOiS!$G$4:$G$994,ZOiS!$B$4:$B$994,A685)-SUMIFS(ZOiS!$H$4:$H$994,ZOiS!$B$4:$B$994,A685),IF(C685="Ma-Wn",SUMIFS(ZOiS!$H$4:$H$994,ZOiS!$B$4:$B$994,A685)-SUMIFS(ZOiS!$G$4:$G$994,ZOiS!$B$4:$B$994,A685),SUMIFS(ZOiS!$H$4:$H$994,ZOiS!$B$4:$B$994,A685)))),"")</f>
        <v/>
      </c>
      <c r="H685" s="150" t="str">
        <f>IF(G685&lt;&gt;"",IF(G685="Wn",SUMIFS(ZOiS!$G$4:$G$994,ZOiS!$B$4:$B$994,E685),IF(G685="Wn-Ma",SUMIFS(ZOiS!$G$4:$G$994,ZOiS!$B$4:$B$994,E685)-SUMIFS(ZOiS!$H$4:$H$994,ZOiS!$B$4:$B$994,E685),IF(G685="Ma-Wn",SUMIFS(ZOiS!$H$4:$H$994,ZOiS!$B$4:$B$994,E685)-SUMIFS(ZOiS!$G$4:$G$994,ZOiS!$B$4:$B$994,E685),SUMIFS(ZOiS!$H$4:$H$994,ZOiS!$B$4:$B$994,E685)))),"")</f>
        <v/>
      </c>
      <c r="L685" s="150" t="str">
        <f>IF(K685&lt;&gt;"",IF(K685="Wn",SUMIFS(ZOiS!$E$4:$E$994,ZOiS!$B$4:$B$994,I685),IF(K685="Wn-Ma",SUMIFS(ZOiS!$E$4:$E$994,ZOiS!$B$4:$B$994,I685)-SUMIFS(ZOiS!$F$4:$F$994,ZOiS!$B$4:$B$994,I685),IF(K685="Ma-Wn",SUMIFS(ZOiS!$F$4:$F$994,ZOiS!$B$4:$B$994,I685)-SUMIFS(ZOiS!$E$4:$E$994,ZOiS!$B$4:$B$994,I685),SUMIFS(ZOiS!$F$4:$F$994,ZOiS!$B$4:$B$994,I685)))),"")</f>
        <v/>
      </c>
    </row>
    <row r="686" spans="4:12" x14ac:dyDescent="0.2">
      <c r="D686" s="150" t="str">
        <f>IF(C686&lt;&gt;"",IF(C686="Wn",SUMIFS(ZOiS!$G$4:$G$994,ZOiS!$B$4:$B$994,A686),IF(C686="Wn-Ma",SUMIFS(ZOiS!$G$4:$G$994,ZOiS!$B$4:$B$994,A686)-SUMIFS(ZOiS!$H$4:$H$994,ZOiS!$B$4:$B$994,A686),IF(C686="Ma-Wn",SUMIFS(ZOiS!$H$4:$H$994,ZOiS!$B$4:$B$994,A686)-SUMIFS(ZOiS!$G$4:$G$994,ZOiS!$B$4:$B$994,A686),SUMIFS(ZOiS!$H$4:$H$994,ZOiS!$B$4:$B$994,A686)))),"")</f>
        <v/>
      </c>
      <c r="H686" s="150" t="str">
        <f>IF(G686&lt;&gt;"",IF(G686="Wn",SUMIFS(ZOiS!$G$4:$G$994,ZOiS!$B$4:$B$994,E686),IF(G686="Wn-Ma",SUMIFS(ZOiS!$G$4:$G$994,ZOiS!$B$4:$B$994,E686)-SUMIFS(ZOiS!$H$4:$H$994,ZOiS!$B$4:$B$994,E686),IF(G686="Ma-Wn",SUMIFS(ZOiS!$H$4:$H$994,ZOiS!$B$4:$B$994,E686)-SUMIFS(ZOiS!$G$4:$G$994,ZOiS!$B$4:$B$994,E686),SUMIFS(ZOiS!$H$4:$H$994,ZOiS!$B$4:$B$994,E686)))),"")</f>
        <v/>
      </c>
      <c r="L686" s="150" t="str">
        <f>IF(K686&lt;&gt;"",IF(K686="Wn",SUMIFS(ZOiS!$E$4:$E$994,ZOiS!$B$4:$B$994,I686),IF(K686="Wn-Ma",SUMIFS(ZOiS!$E$4:$E$994,ZOiS!$B$4:$B$994,I686)-SUMIFS(ZOiS!$F$4:$F$994,ZOiS!$B$4:$B$994,I686),IF(K686="Ma-Wn",SUMIFS(ZOiS!$F$4:$F$994,ZOiS!$B$4:$B$994,I686)-SUMIFS(ZOiS!$E$4:$E$994,ZOiS!$B$4:$B$994,I686),SUMIFS(ZOiS!$F$4:$F$994,ZOiS!$B$4:$B$994,I686)))),"")</f>
        <v/>
      </c>
    </row>
    <row r="687" spans="4:12" x14ac:dyDescent="0.2">
      <c r="D687" s="150" t="str">
        <f>IF(C687&lt;&gt;"",IF(C687="Wn",SUMIFS(ZOiS!$G$4:$G$994,ZOiS!$B$4:$B$994,A687),IF(C687="Wn-Ma",SUMIFS(ZOiS!$G$4:$G$994,ZOiS!$B$4:$B$994,A687)-SUMIFS(ZOiS!$H$4:$H$994,ZOiS!$B$4:$B$994,A687),IF(C687="Ma-Wn",SUMIFS(ZOiS!$H$4:$H$994,ZOiS!$B$4:$B$994,A687)-SUMIFS(ZOiS!$G$4:$G$994,ZOiS!$B$4:$B$994,A687),SUMIFS(ZOiS!$H$4:$H$994,ZOiS!$B$4:$B$994,A687)))),"")</f>
        <v/>
      </c>
      <c r="H687" s="150" t="str">
        <f>IF(G687&lt;&gt;"",IF(G687="Wn",SUMIFS(ZOiS!$G$4:$G$994,ZOiS!$B$4:$B$994,E687),IF(G687="Wn-Ma",SUMIFS(ZOiS!$G$4:$G$994,ZOiS!$B$4:$B$994,E687)-SUMIFS(ZOiS!$H$4:$H$994,ZOiS!$B$4:$B$994,E687),IF(G687="Ma-Wn",SUMIFS(ZOiS!$H$4:$H$994,ZOiS!$B$4:$B$994,E687)-SUMIFS(ZOiS!$G$4:$G$994,ZOiS!$B$4:$B$994,E687),SUMIFS(ZOiS!$H$4:$H$994,ZOiS!$B$4:$B$994,E687)))),"")</f>
        <v/>
      </c>
      <c r="L687" s="150" t="str">
        <f>IF(K687&lt;&gt;"",IF(K687="Wn",SUMIFS(ZOiS!$E$4:$E$994,ZOiS!$B$4:$B$994,I687),IF(K687="Wn-Ma",SUMIFS(ZOiS!$E$4:$E$994,ZOiS!$B$4:$B$994,I687)-SUMIFS(ZOiS!$F$4:$F$994,ZOiS!$B$4:$B$994,I687),IF(K687="Ma-Wn",SUMIFS(ZOiS!$F$4:$F$994,ZOiS!$B$4:$B$994,I687)-SUMIFS(ZOiS!$E$4:$E$994,ZOiS!$B$4:$B$994,I687),SUMIFS(ZOiS!$F$4:$F$994,ZOiS!$B$4:$B$994,I687)))),"")</f>
        <v/>
      </c>
    </row>
    <row r="688" spans="4:12" x14ac:dyDescent="0.2">
      <c r="D688" s="150" t="str">
        <f>IF(C688&lt;&gt;"",IF(C688="Wn",SUMIFS(ZOiS!$G$4:$G$994,ZOiS!$B$4:$B$994,A688),IF(C688="Wn-Ma",SUMIFS(ZOiS!$G$4:$G$994,ZOiS!$B$4:$B$994,A688)-SUMIFS(ZOiS!$H$4:$H$994,ZOiS!$B$4:$B$994,A688),IF(C688="Ma-Wn",SUMIFS(ZOiS!$H$4:$H$994,ZOiS!$B$4:$B$994,A688)-SUMIFS(ZOiS!$G$4:$G$994,ZOiS!$B$4:$B$994,A688),SUMIFS(ZOiS!$H$4:$H$994,ZOiS!$B$4:$B$994,A688)))),"")</f>
        <v/>
      </c>
      <c r="H688" s="150" t="str">
        <f>IF(G688&lt;&gt;"",IF(G688="Wn",SUMIFS(ZOiS!$G$4:$G$994,ZOiS!$B$4:$B$994,E688),IF(G688="Wn-Ma",SUMIFS(ZOiS!$G$4:$G$994,ZOiS!$B$4:$B$994,E688)-SUMIFS(ZOiS!$H$4:$H$994,ZOiS!$B$4:$B$994,E688),IF(G688="Ma-Wn",SUMIFS(ZOiS!$H$4:$H$994,ZOiS!$B$4:$B$994,E688)-SUMIFS(ZOiS!$G$4:$G$994,ZOiS!$B$4:$B$994,E688),SUMIFS(ZOiS!$H$4:$H$994,ZOiS!$B$4:$B$994,E688)))),"")</f>
        <v/>
      </c>
      <c r="L688" s="150" t="str">
        <f>IF(K688&lt;&gt;"",IF(K688="Wn",SUMIFS(ZOiS!$E$4:$E$994,ZOiS!$B$4:$B$994,I688),IF(K688="Wn-Ma",SUMIFS(ZOiS!$E$4:$E$994,ZOiS!$B$4:$B$994,I688)-SUMIFS(ZOiS!$F$4:$F$994,ZOiS!$B$4:$B$994,I688),IF(K688="Ma-Wn",SUMIFS(ZOiS!$F$4:$F$994,ZOiS!$B$4:$B$994,I688)-SUMIFS(ZOiS!$E$4:$E$994,ZOiS!$B$4:$B$994,I688),SUMIFS(ZOiS!$F$4:$F$994,ZOiS!$B$4:$B$994,I688)))),"")</f>
        <v/>
      </c>
    </row>
    <row r="689" spans="4:12" x14ac:dyDescent="0.2">
      <c r="D689" s="150" t="str">
        <f>IF(C689&lt;&gt;"",IF(C689="Wn",SUMIFS(ZOiS!$G$4:$G$994,ZOiS!$B$4:$B$994,A689),IF(C689="Wn-Ma",SUMIFS(ZOiS!$G$4:$G$994,ZOiS!$B$4:$B$994,A689)-SUMIFS(ZOiS!$H$4:$H$994,ZOiS!$B$4:$B$994,A689),IF(C689="Ma-Wn",SUMIFS(ZOiS!$H$4:$H$994,ZOiS!$B$4:$B$994,A689)-SUMIFS(ZOiS!$G$4:$G$994,ZOiS!$B$4:$B$994,A689),SUMIFS(ZOiS!$H$4:$H$994,ZOiS!$B$4:$B$994,A689)))),"")</f>
        <v/>
      </c>
      <c r="H689" s="150" t="str">
        <f>IF(G689&lt;&gt;"",IF(G689="Wn",SUMIFS(ZOiS!$G$4:$G$994,ZOiS!$B$4:$B$994,E689),IF(G689="Wn-Ma",SUMIFS(ZOiS!$G$4:$G$994,ZOiS!$B$4:$B$994,E689)-SUMIFS(ZOiS!$H$4:$H$994,ZOiS!$B$4:$B$994,E689),IF(G689="Ma-Wn",SUMIFS(ZOiS!$H$4:$H$994,ZOiS!$B$4:$B$994,E689)-SUMIFS(ZOiS!$G$4:$G$994,ZOiS!$B$4:$B$994,E689),SUMIFS(ZOiS!$H$4:$H$994,ZOiS!$B$4:$B$994,E689)))),"")</f>
        <v/>
      </c>
      <c r="L689" s="150" t="str">
        <f>IF(K689&lt;&gt;"",IF(K689="Wn",SUMIFS(ZOiS!$E$4:$E$994,ZOiS!$B$4:$B$994,I689),IF(K689="Wn-Ma",SUMIFS(ZOiS!$E$4:$E$994,ZOiS!$B$4:$B$994,I689)-SUMIFS(ZOiS!$F$4:$F$994,ZOiS!$B$4:$B$994,I689),IF(K689="Ma-Wn",SUMIFS(ZOiS!$F$4:$F$994,ZOiS!$B$4:$B$994,I689)-SUMIFS(ZOiS!$E$4:$E$994,ZOiS!$B$4:$B$994,I689),SUMIFS(ZOiS!$F$4:$F$994,ZOiS!$B$4:$B$994,I689)))),"")</f>
        <v/>
      </c>
    </row>
    <row r="690" spans="4:12" x14ac:dyDescent="0.2">
      <c r="D690" s="150" t="str">
        <f>IF(C690&lt;&gt;"",IF(C690="Wn",SUMIFS(ZOiS!$G$4:$G$994,ZOiS!$B$4:$B$994,A690),IF(C690="Wn-Ma",SUMIFS(ZOiS!$G$4:$G$994,ZOiS!$B$4:$B$994,A690)-SUMIFS(ZOiS!$H$4:$H$994,ZOiS!$B$4:$B$994,A690),IF(C690="Ma-Wn",SUMIFS(ZOiS!$H$4:$H$994,ZOiS!$B$4:$B$994,A690)-SUMIFS(ZOiS!$G$4:$G$994,ZOiS!$B$4:$B$994,A690),SUMIFS(ZOiS!$H$4:$H$994,ZOiS!$B$4:$B$994,A690)))),"")</f>
        <v/>
      </c>
      <c r="H690" s="150" t="str">
        <f>IF(G690&lt;&gt;"",IF(G690="Wn",SUMIFS(ZOiS!$G$4:$G$994,ZOiS!$B$4:$B$994,E690),IF(G690="Wn-Ma",SUMIFS(ZOiS!$G$4:$G$994,ZOiS!$B$4:$B$994,E690)-SUMIFS(ZOiS!$H$4:$H$994,ZOiS!$B$4:$B$994,E690),IF(G690="Ma-Wn",SUMIFS(ZOiS!$H$4:$H$994,ZOiS!$B$4:$B$994,E690)-SUMIFS(ZOiS!$G$4:$G$994,ZOiS!$B$4:$B$994,E690),SUMIFS(ZOiS!$H$4:$H$994,ZOiS!$B$4:$B$994,E690)))),"")</f>
        <v/>
      </c>
      <c r="L690" s="150" t="str">
        <f>IF(K690&lt;&gt;"",IF(K690="Wn",SUMIFS(ZOiS!$E$4:$E$994,ZOiS!$B$4:$B$994,I690),IF(K690="Wn-Ma",SUMIFS(ZOiS!$E$4:$E$994,ZOiS!$B$4:$B$994,I690)-SUMIFS(ZOiS!$F$4:$F$994,ZOiS!$B$4:$B$994,I690),IF(K690="Ma-Wn",SUMIFS(ZOiS!$F$4:$F$994,ZOiS!$B$4:$B$994,I690)-SUMIFS(ZOiS!$E$4:$E$994,ZOiS!$B$4:$B$994,I690),SUMIFS(ZOiS!$F$4:$F$994,ZOiS!$B$4:$B$994,I690)))),"")</f>
        <v/>
      </c>
    </row>
    <row r="691" spans="4:12" x14ac:dyDescent="0.2">
      <c r="D691" s="150" t="str">
        <f>IF(C691&lt;&gt;"",IF(C691="Wn",SUMIFS(ZOiS!$G$4:$G$994,ZOiS!$B$4:$B$994,A691),IF(C691="Wn-Ma",SUMIFS(ZOiS!$G$4:$G$994,ZOiS!$B$4:$B$994,A691)-SUMIFS(ZOiS!$H$4:$H$994,ZOiS!$B$4:$B$994,A691),IF(C691="Ma-Wn",SUMIFS(ZOiS!$H$4:$H$994,ZOiS!$B$4:$B$994,A691)-SUMIFS(ZOiS!$G$4:$G$994,ZOiS!$B$4:$B$994,A691),SUMIFS(ZOiS!$H$4:$H$994,ZOiS!$B$4:$B$994,A691)))),"")</f>
        <v/>
      </c>
      <c r="H691" s="150" t="str">
        <f>IF(G691&lt;&gt;"",IF(G691="Wn",SUMIFS(ZOiS!$G$4:$G$994,ZOiS!$B$4:$B$994,E691),IF(G691="Wn-Ma",SUMIFS(ZOiS!$G$4:$G$994,ZOiS!$B$4:$B$994,E691)-SUMIFS(ZOiS!$H$4:$H$994,ZOiS!$B$4:$B$994,E691),IF(G691="Ma-Wn",SUMIFS(ZOiS!$H$4:$H$994,ZOiS!$B$4:$B$994,E691)-SUMIFS(ZOiS!$G$4:$G$994,ZOiS!$B$4:$B$994,E691),SUMIFS(ZOiS!$H$4:$H$994,ZOiS!$B$4:$B$994,E691)))),"")</f>
        <v/>
      </c>
      <c r="L691" s="150" t="str">
        <f>IF(K691&lt;&gt;"",IF(K691="Wn",SUMIFS(ZOiS!$E$4:$E$994,ZOiS!$B$4:$B$994,I691),IF(K691="Wn-Ma",SUMIFS(ZOiS!$E$4:$E$994,ZOiS!$B$4:$B$994,I691)-SUMIFS(ZOiS!$F$4:$F$994,ZOiS!$B$4:$B$994,I691),IF(K691="Ma-Wn",SUMIFS(ZOiS!$F$4:$F$994,ZOiS!$B$4:$B$994,I691)-SUMIFS(ZOiS!$E$4:$E$994,ZOiS!$B$4:$B$994,I691),SUMIFS(ZOiS!$F$4:$F$994,ZOiS!$B$4:$B$994,I691)))),"")</f>
        <v/>
      </c>
    </row>
    <row r="692" spans="4:12" x14ac:dyDescent="0.2">
      <c r="D692" s="150" t="str">
        <f>IF(C692&lt;&gt;"",IF(C692="Wn",SUMIFS(ZOiS!$G$4:$G$994,ZOiS!$B$4:$B$994,A692),IF(C692="Wn-Ma",SUMIFS(ZOiS!$G$4:$G$994,ZOiS!$B$4:$B$994,A692)-SUMIFS(ZOiS!$H$4:$H$994,ZOiS!$B$4:$B$994,A692),IF(C692="Ma-Wn",SUMIFS(ZOiS!$H$4:$H$994,ZOiS!$B$4:$B$994,A692)-SUMIFS(ZOiS!$G$4:$G$994,ZOiS!$B$4:$B$994,A692),SUMIFS(ZOiS!$H$4:$H$994,ZOiS!$B$4:$B$994,A692)))),"")</f>
        <v/>
      </c>
      <c r="H692" s="150" t="str">
        <f>IF(G692&lt;&gt;"",IF(G692="Wn",SUMIFS(ZOiS!$G$4:$G$994,ZOiS!$B$4:$B$994,E692),IF(G692="Wn-Ma",SUMIFS(ZOiS!$G$4:$G$994,ZOiS!$B$4:$B$994,E692)-SUMIFS(ZOiS!$H$4:$H$994,ZOiS!$B$4:$B$994,E692),IF(G692="Ma-Wn",SUMIFS(ZOiS!$H$4:$H$994,ZOiS!$B$4:$B$994,E692)-SUMIFS(ZOiS!$G$4:$G$994,ZOiS!$B$4:$B$994,E692),SUMIFS(ZOiS!$H$4:$H$994,ZOiS!$B$4:$B$994,E692)))),"")</f>
        <v/>
      </c>
      <c r="L692" s="150" t="str">
        <f>IF(K692&lt;&gt;"",IF(K692="Wn",SUMIFS(ZOiS!$E$4:$E$994,ZOiS!$B$4:$B$994,I692),IF(K692="Wn-Ma",SUMIFS(ZOiS!$E$4:$E$994,ZOiS!$B$4:$B$994,I692)-SUMIFS(ZOiS!$F$4:$F$994,ZOiS!$B$4:$B$994,I692),IF(K692="Ma-Wn",SUMIFS(ZOiS!$F$4:$F$994,ZOiS!$B$4:$B$994,I692)-SUMIFS(ZOiS!$E$4:$E$994,ZOiS!$B$4:$B$994,I692),SUMIFS(ZOiS!$F$4:$F$994,ZOiS!$B$4:$B$994,I692)))),"")</f>
        <v/>
      </c>
    </row>
    <row r="693" spans="4:12" x14ac:dyDescent="0.2">
      <c r="D693" s="150" t="str">
        <f>IF(C693&lt;&gt;"",IF(C693="Wn",SUMIFS(ZOiS!$G$4:$G$994,ZOiS!$B$4:$B$994,A693),IF(C693="Wn-Ma",SUMIFS(ZOiS!$G$4:$G$994,ZOiS!$B$4:$B$994,A693)-SUMIFS(ZOiS!$H$4:$H$994,ZOiS!$B$4:$B$994,A693),IF(C693="Ma-Wn",SUMIFS(ZOiS!$H$4:$H$994,ZOiS!$B$4:$B$994,A693)-SUMIFS(ZOiS!$G$4:$G$994,ZOiS!$B$4:$B$994,A693),SUMIFS(ZOiS!$H$4:$H$994,ZOiS!$B$4:$B$994,A693)))),"")</f>
        <v/>
      </c>
      <c r="H693" s="150" t="str">
        <f>IF(G693&lt;&gt;"",IF(G693="Wn",SUMIFS(ZOiS!$G$4:$G$994,ZOiS!$B$4:$B$994,E693),IF(G693="Wn-Ma",SUMIFS(ZOiS!$G$4:$G$994,ZOiS!$B$4:$B$994,E693)-SUMIFS(ZOiS!$H$4:$H$994,ZOiS!$B$4:$B$994,E693),IF(G693="Ma-Wn",SUMIFS(ZOiS!$H$4:$H$994,ZOiS!$B$4:$B$994,E693)-SUMIFS(ZOiS!$G$4:$G$994,ZOiS!$B$4:$B$994,E693),SUMIFS(ZOiS!$H$4:$H$994,ZOiS!$B$4:$B$994,E693)))),"")</f>
        <v/>
      </c>
      <c r="L693" s="150" t="str">
        <f>IF(K693&lt;&gt;"",IF(K693="Wn",SUMIFS(ZOiS!$E$4:$E$994,ZOiS!$B$4:$B$994,I693),IF(K693="Wn-Ma",SUMIFS(ZOiS!$E$4:$E$994,ZOiS!$B$4:$B$994,I693)-SUMIFS(ZOiS!$F$4:$F$994,ZOiS!$B$4:$B$994,I693),IF(K693="Ma-Wn",SUMIFS(ZOiS!$F$4:$F$994,ZOiS!$B$4:$B$994,I693)-SUMIFS(ZOiS!$E$4:$E$994,ZOiS!$B$4:$B$994,I693),SUMIFS(ZOiS!$F$4:$F$994,ZOiS!$B$4:$B$994,I693)))),"")</f>
        <v/>
      </c>
    </row>
    <row r="694" spans="4:12" x14ac:dyDescent="0.2">
      <c r="D694" s="150" t="str">
        <f>IF(C694&lt;&gt;"",IF(C694="Wn",SUMIFS(ZOiS!$G$4:$G$994,ZOiS!$B$4:$B$994,A694),IF(C694="Wn-Ma",SUMIFS(ZOiS!$G$4:$G$994,ZOiS!$B$4:$B$994,A694)-SUMIFS(ZOiS!$H$4:$H$994,ZOiS!$B$4:$B$994,A694),IF(C694="Ma-Wn",SUMIFS(ZOiS!$H$4:$H$994,ZOiS!$B$4:$B$994,A694)-SUMIFS(ZOiS!$G$4:$G$994,ZOiS!$B$4:$B$994,A694),SUMIFS(ZOiS!$H$4:$H$994,ZOiS!$B$4:$B$994,A694)))),"")</f>
        <v/>
      </c>
      <c r="H694" s="150" t="str">
        <f>IF(G694&lt;&gt;"",IF(G694="Wn",SUMIFS(ZOiS!$G$4:$G$994,ZOiS!$B$4:$B$994,E694),IF(G694="Wn-Ma",SUMIFS(ZOiS!$G$4:$G$994,ZOiS!$B$4:$B$994,E694)-SUMIFS(ZOiS!$H$4:$H$994,ZOiS!$B$4:$B$994,E694),IF(G694="Ma-Wn",SUMIFS(ZOiS!$H$4:$H$994,ZOiS!$B$4:$B$994,E694)-SUMIFS(ZOiS!$G$4:$G$994,ZOiS!$B$4:$B$994,E694),SUMIFS(ZOiS!$H$4:$H$994,ZOiS!$B$4:$B$994,E694)))),"")</f>
        <v/>
      </c>
      <c r="L694" s="150" t="str">
        <f>IF(K694&lt;&gt;"",IF(K694="Wn",SUMIFS(ZOiS!$E$4:$E$994,ZOiS!$B$4:$B$994,I694),IF(K694="Wn-Ma",SUMIFS(ZOiS!$E$4:$E$994,ZOiS!$B$4:$B$994,I694)-SUMIFS(ZOiS!$F$4:$F$994,ZOiS!$B$4:$B$994,I694),IF(K694="Ma-Wn",SUMIFS(ZOiS!$F$4:$F$994,ZOiS!$B$4:$B$994,I694)-SUMIFS(ZOiS!$E$4:$E$994,ZOiS!$B$4:$B$994,I694),SUMIFS(ZOiS!$F$4:$F$994,ZOiS!$B$4:$B$994,I694)))),"")</f>
        <v/>
      </c>
    </row>
    <row r="695" spans="4:12" x14ac:dyDescent="0.2">
      <c r="D695" s="150" t="str">
        <f>IF(C695&lt;&gt;"",IF(C695="Wn",SUMIFS(ZOiS!$G$4:$G$994,ZOiS!$B$4:$B$994,A695),IF(C695="Wn-Ma",SUMIFS(ZOiS!$G$4:$G$994,ZOiS!$B$4:$B$994,A695)-SUMIFS(ZOiS!$H$4:$H$994,ZOiS!$B$4:$B$994,A695),IF(C695="Ma-Wn",SUMIFS(ZOiS!$H$4:$H$994,ZOiS!$B$4:$B$994,A695)-SUMIFS(ZOiS!$G$4:$G$994,ZOiS!$B$4:$B$994,A695),SUMIFS(ZOiS!$H$4:$H$994,ZOiS!$B$4:$B$994,A695)))),"")</f>
        <v/>
      </c>
      <c r="H695" s="150" t="str">
        <f>IF(G695&lt;&gt;"",IF(G695="Wn",SUMIFS(ZOiS!$G$4:$G$994,ZOiS!$B$4:$B$994,E695),IF(G695="Wn-Ma",SUMIFS(ZOiS!$G$4:$G$994,ZOiS!$B$4:$B$994,E695)-SUMIFS(ZOiS!$H$4:$H$994,ZOiS!$B$4:$B$994,E695),IF(G695="Ma-Wn",SUMIFS(ZOiS!$H$4:$H$994,ZOiS!$B$4:$B$994,E695)-SUMIFS(ZOiS!$G$4:$G$994,ZOiS!$B$4:$B$994,E695),SUMIFS(ZOiS!$H$4:$H$994,ZOiS!$B$4:$B$994,E695)))),"")</f>
        <v/>
      </c>
      <c r="L695" s="150" t="str">
        <f>IF(K695&lt;&gt;"",IF(K695="Wn",SUMIFS(ZOiS!$E$4:$E$994,ZOiS!$B$4:$B$994,I695),IF(K695="Wn-Ma",SUMIFS(ZOiS!$E$4:$E$994,ZOiS!$B$4:$B$994,I695)-SUMIFS(ZOiS!$F$4:$F$994,ZOiS!$B$4:$B$994,I695),IF(K695="Ma-Wn",SUMIFS(ZOiS!$F$4:$F$994,ZOiS!$B$4:$B$994,I695)-SUMIFS(ZOiS!$E$4:$E$994,ZOiS!$B$4:$B$994,I695),SUMIFS(ZOiS!$F$4:$F$994,ZOiS!$B$4:$B$994,I695)))),"")</f>
        <v/>
      </c>
    </row>
    <row r="696" spans="4:12" x14ac:dyDescent="0.2">
      <c r="D696" s="150" t="str">
        <f>IF(C696&lt;&gt;"",IF(C696="Wn",SUMIFS(ZOiS!$G$4:$G$994,ZOiS!$B$4:$B$994,A696),IF(C696="Wn-Ma",SUMIFS(ZOiS!$G$4:$G$994,ZOiS!$B$4:$B$994,A696)-SUMIFS(ZOiS!$H$4:$H$994,ZOiS!$B$4:$B$994,A696),IF(C696="Ma-Wn",SUMIFS(ZOiS!$H$4:$H$994,ZOiS!$B$4:$B$994,A696)-SUMIFS(ZOiS!$G$4:$G$994,ZOiS!$B$4:$B$994,A696),SUMIFS(ZOiS!$H$4:$H$994,ZOiS!$B$4:$B$994,A696)))),"")</f>
        <v/>
      </c>
      <c r="H696" s="150" t="str">
        <f>IF(G696&lt;&gt;"",IF(G696="Wn",SUMIFS(ZOiS!$G$4:$G$994,ZOiS!$B$4:$B$994,E696),IF(G696="Wn-Ma",SUMIFS(ZOiS!$G$4:$G$994,ZOiS!$B$4:$B$994,E696)-SUMIFS(ZOiS!$H$4:$H$994,ZOiS!$B$4:$B$994,E696),IF(G696="Ma-Wn",SUMIFS(ZOiS!$H$4:$H$994,ZOiS!$B$4:$B$994,E696)-SUMIFS(ZOiS!$G$4:$G$994,ZOiS!$B$4:$B$994,E696),SUMIFS(ZOiS!$H$4:$H$994,ZOiS!$B$4:$B$994,E696)))),"")</f>
        <v/>
      </c>
      <c r="L696" s="150" t="str">
        <f>IF(K696&lt;&gt;"",IF(K696="Wn",SUMIFS(ZOiS!$E$4:$E$994,ZOiS!$B$4:$B$994,I696),IF(K696="Wn-Ma",SUMIFS(ZOiS!$E$4:$E$994,ZOiS!$B$4:$B$994,I696)-SUMIFS(ZOiS!$F$4:$F$994,ZOiS!$B$4:$B$994,I696),IF(K696="Ma-Wn",SUMIFS(ZOiS!$F$4:$F$994,ZOiS!$B$4:$B$994,I696)-SUMIFS(ZOiS!$E$4:$E$994,ZOiS!$B$4:$B$994,I696),SUMIFS(ZOiS!$F$4:$F$994,ZOiS!$B$4:$B$994,I696)))),"")</f>
        <v/>
      </c>
    </row>
    <row r="697" spans="4:12" x14ac:dyDescent="0.2">
      <c r="D697" s="150" t="str">
        <f>IF(C697&lt;&gt;"",IF(C697="Wn",SUMIFS(ZOiS!$G$4:$G$994,ZOiS!$B$4:$B$994,A697),IF(C697="Wn-Ma",SUMIFS(ZOiS!$G$4:$G$994,ZOiS!$B$4:$B$994,A697)-SUMIFS(ZOiS!$H$4:$H$994,ZOiS!$B$4:$B$994,A697),IF(C697="Ma-Wn",SUMIFS(ZOiS!$H$4:$H$994,ZOiS!$B$4:$B$994,A697)-SUMIFS(ZOiS!$G$4:$G$994,ZOiS!$B$4:$B$994,A697),SUMIFS(ZOiS!$H$4:$H$994,ZOiS!$B$4:$B$994,A697)))),"")</f>
        <v/>
      </c>
      <c r="H697" s="150" t="str">
        <f>IF(G697&lt;&gt;"",IF(G697="Wn",SUMIFS(ZOiS!$G$4:$G$994,ZOiS!$B$4:$B$994,E697),IF(G697="Wn-Ma",SUMIFS(ZOiS!$G$4:$G$994,ZOiS!$B$4:$B$994,E697)-SUMIFS(ZOiS!$H$4:$H$994,ZOiS!$B$4:$B$994,E697),IF(G697="Ma-Wn",SUMIFS(ZOiS!$H$4:$H$994,ZOiS!$B$4:$B$994,E697)-SUMIFS(ZOiS!$G$4:$G$994,ZOiS!$B$4:$B$994,E697),SUMIFS(ZOiS!$H$4:$H$994,ZOiS!$B$4:$B$994,E697)))),"")</f>
        <v/>
      </c>
      <c r="L697" s="150" t="str">
        <f>IF(K697&lt;&gt;"",IF(K697="Wn",SUMIFS(ZOiS!$E$4:$E$994,ZOiS!$B$4:$B$994,I697),IF(K697="Wn-Ma",SUMIFS(ZOiS!$E$4:$E$994,ZOiS!$B$4:$B$994,I697)-SUMIFS(ZOiS!$F$4:$F$994,ZOiS!$B$4:$B$994,I697),IF(K697="Ma-Wn",SUMIFS(ZOiS!$F$4:$F$994,ZOiS!$B$4:$B$994,I697)-SUMIFS(ZOiS!$E$4:$E$994,ZOiS!$B$4:$B$994,I697),SUMIFS(ZOiS!$F$4:$F$994,ZOiS!$B$4:$B$994,I697)))),"")</f>
        <v/>
      </c>
    </row>
    <row r="698" spans="4:12" x14ac:dyDescent="0.2">
      <c r="D698" s="150" t="str">
        <f>IF(C698&lt;&gt;"",IF(C698="Wn",SUMIFS(ZOiS!$G$4:$G$994,ZOiS!$B$4:$B$994,A698),IF(C698="Wn-Ma",SUMIFS(ZOiS!$G$4:$G$994,ZOiS!$B$4:$B$994,A698)-SUMIFS(ZOiS!$H$4:$H$994,ZOiS!$B$4:$B$994,A698),IF(C698="Ma-Wn",SUMIFS(ZOiS!$H$4:$H$994,ZOiS!$B$4:$B$994,A698)-SUMIFS(ZOiS!$G$4:$G$994,ZOiS!$B$4:$B$994,A698),SUMIFS(ZOiS!$H$4:$H$994,ZOiS!$B$4:$B$994,A698)))),"")</f>
        <v/>
      </c>
      <c r="H698" s="150" t="str">
        <f>IF(G698&lt;&gt;"",IF(G698="Wn",SUMIFS(ZOiS!$G$4:$G$994,ZOiS!$B$4:$B$994,E698),IF(G698="Wn-Ma",SUMIFS(ZOiS!$G$4:$G$994,ZOiS!$B$4:$B$994,E698)-SUMIFS(ZOiS!$H$4:$H$994,ZOiS!$B$4:$B$994,E698),IF(G698="Ma-Wn",SUMIFS(ZOiS!$H$4:$H$994,ZOiS!$B$4:$B$994,E698)-SUMIFS(ZOiS!$G$4:$G$994,ZOiS!$B$4:$B$994,E698),SUMIFS(ZOiS!$H$4:$H$994,ZOiS!$B$4:$B$994,E698)))),"")</f>
        <v/>
      </c>
      <c r="L698" s="150" t="str">
        <f>IF(K698&lt;&gt;"",IF(K698="Wn",SUMIFS(ZOiS!$E$4:$E$994,ZOiS!$B$4:$B$994,I698),IF(K698="Wn-Ma",SUMIFS(ZOiS!$E$4:$E$994,ZOiS!$B$4:$B$994,I698)-SUMIFS(ZOiS!$F$4:$F$994,ZOiS!$B$4:$B$994,I698),IF(K698="Ma-Wn",SUMIFS(ZOiS!$F$4:$F$994,ZOiS!$B$4:$B$994,I698)-SUMIFS(ZOiS!$E$4:$E$994,ZOiS!$B$4:$B$994,I698),SUMIFS(ZOiS!$F$4:$F$994,ZOiS!$B$4:$B$994,I698)))),"")</f>
        <v/>
      </c>
    </row>
    <row r="699" spans="4:12" x14ac:dyDescent="0.2">
      <c r="D699" s="150" t="str">
        <f>IF(C699&lt;&gt;"",IF(C699="Wn",SUMIFS(ZOiS!$G$4:$G$994,ZOiS!$B$4:$B$994,A699),IF(C699="Wn-Ma",SUMIFS(ZOiS!$G$4:$G$994,ZOiS!$B$4:$B$994,A699)-SUMIFS(ZOiS!$H$4:$H$994,ZOiS!$B$4:$B$994,A699),IF(C699="Ma-Wn",SUMIFS(ZOiS!$H$4:$H$994,ZOiS!$B$4:$B$994,A699)-SUMIFS(ZOiS!$G$4:$G$994,ZOiS!$B$4:$B$994,A699),SUMIFS(ZOiS!$H$4:$H$994,ZOiS!$B$4:$B$994,A699)))),"")</f>
        <v/>
      </c>
      <c r="H699" s="150" t="str">
        <f>IF(G699&lt;&gt;"",IF(G699="Wn",SUMIFS(ZOiS!$G$4:$G$994,ZOiS!$B$4:$B$994,E699),IF(G699="Wn-Ma",SUMIFS(ZOiS!$G$4:$G$994,ZOiS!$B$4:$B$994,E699)-SUMIFS(ZOiS!$H$4:$H$994,ZOiS!$B$4:$B$994,E699),IF(G699="Ma-Wn",SUMIFS(ZOiS!$H$4:$H$994,ZOiS!$B$4:$B$994,E699)-SUMIFS(ZOiS!$G$4:$G$994,ZOiS!$B$4:$B$994,E699),SUMIFS(ZOiS!$H$4:$H$994,ZOiS!$B$4:$B$994,E699)))),"")</f>
        <v/>
      </c>
      <c r="L699" s="150" t="str">
        <f>IF(K699&lt;&gt;"",IF(K699="Wn",SUMIFS(ZOiS!$E$4:$E$994,ZOiS!$B$4:$B$994,I699),IF(K699="Wn-Ma",SUMIFS(ZOiS!$E$4:$E$994,ZOiS!$B$4:$B$994,I699)-SUMIFS(ZOiS!$F$4:$F$994,ZOiS!$B$4:$B$994,I699),IF(K699="Ma-Wn",SUMIFS(ZOiS!$F$4:$F$994,ZOiS!$B$4:$B$994,I699)-SUMIFS(ZOiS!$E$4:$E$994,ZOiS!$B$4:$B$994,I699),SUMIFS(ZOiS!$F$4:$F$994,ZOiS!$B$4:$B$994,I699)))),"")</f>
        <v/>
      </c>
    </row>
    <row r="700" spans="4:12" x14ac:dyDescent="0.2">
      <c r="D700" s="150" t="str">
        <f>IF(C700&lt;&gt;"",IF(C700="Wn",SUMIFS(ZOiS!$G$4:$G$994,ZOiS!$B$4:$B$994,A700),IF(C700="Wn-Ma",SUMIFS(ZOiS!$G$4:$G$994,ZOiS!$B$4:$B$994,A700)-SUMIFS(ZOiS!$H$4:$H$994,ZOiS!$B$4:$B$994,A700),IF(C700="Ma-Wn",SUMIFS(ZOiS!$H$4:$H$994,ZOiS!$B$4:$B$994,A700)-SUMIFS(ZOiS!$G$4:$G$994,ZOiS!$B$4:$B$994,A700),SUMIFS(ZOiS!$H$4:$H$994,ZOiS!$B$4:$B$994,A700)))),"")</f>
        <v/>
      </c>
      <c r="H700" s="150" t="str">
        <f>IF(G700&lt;&gt;"",IF(G700="Wn",SUMIFS(ZOiS!$G$4:$G$994,ZOiS!$B$4:$B$994,E700),IF(G700="Wn-Ma",SUMIFS(ZOiS!$G$4:$G$994,ZOiS!$B$4:$B$994,E700)-SUMIFS(ZOiS!$H$4:$H$994,ZOiS!$B$4:$B$994,E700),IF(G700="Ma-Wn",SUMIFS(ZOiS!$H$4:$H$994,ZOiS!$B$4:$B$994,E700)-SUMIFS(ZOiS!$G$4:$G$994,ZOiS!$B$4:$B$994,E700),SUMIFS(ZOiS!$H$4:$H$994,ZOiS!$B$4:$B$994,E700)))),"")</f>
        <v/>
      </c>
      <c r="L700" s="150" t="str">
        <f>IF(K700&lt;&gt;"",IF(K700="Wn",SUMIFS(ZOiS!$E$4:$E$994,ZOiS!$B$4:$B$994,I700),IF(K700="Wn-Ma",SUMIFS(ZOiS!$E$4:$E$994,ZOiS!$B$4:$B$994,I700)-SUMIFS(ZOiS!$F$4:$F$994,ZOiS!$B$4:$B$994,I700),IF(K700="Ma-Wn",SUMIFS(ZOiS!$F$4:$F$994,ZOiS!$B$4:$B$994,I700)-SUMIFS(ZOiS!$E$4:$E$994,ZOiS!$B$4:$B$994,I700),SUMIFS(ZOiS!$F$4:$F$994,ZOiS!$B$4:$B$994,I700)))),"")</f>
        <v/>
      </c>
    </row>
    <row r="701" spans="4:12" x14ac:dyDescent="0.2">
      <c r="D701" s="150" t="str">
        <f>IF(C701&lt;&gt;"",IF(C701="Wn",SUMIFS(ZOiS!$G$4:$G$994,ZOiS!$B$4:$B$994,A701),IF(C701="Wn-Ma",SUMIFS(ZOiS!$G$4:$G$994,ZOiS!$B$4:$B$994,A701)-SUMIFS(ZOiS!$H$4:$H$994,ZOiS!$B$4:$B$994,A701),IF(C701="Ma-Wn",SUMIFS(ZOiS!$H$4:$H$994,ZOiS!$B$4:$B$994,A701)-SUMIFS(ZOiS!$G$4:$G$994,ZOiS!$B$4:$B$994,A701),SUMIFS(ZOiS!$H$4:$H$994,ZOiS!$B$4:$B$994,A701)))),"")</f>
        <v/>
      </c>
      <c r="H701" s="150" t="str">
        <f>IF(G701&lt;&gt;"",IF(G701="Wn",SUMIFS(ZOiS!$G$4:$G$994,ZOiS!$B$4:$B$994,E701),IF(G701="Wn-Ma",SUMIFS(ZOiS!$G$4:$G$994,ZOiS!$B$4:$B$994,E701)-SUMIFS(ZOiS!$H$4:$H$994,ZOiS!$B$4:$B$994,E701),IF(G701="Ma-Wn",SUMIFS(ZOiS!$H$4:$H$994,ZOiS!$B$4:$B$994,E701)-SUMIFS(ZOiS!$G$4:$G$994,ZOiS!$B$4:$B$994,E701),SUMIFS(ZOiS!$H$4:$H$994,ZOiS!$B$4:$B$994,E701)))),"")</f>
        <v/>
      </c>
      <c r="L701" s="150" t="str">
        <f>IF(K701&lt;&gt;"",IF(K701="Wn",SUMIFS(ZOiS!$E$4:$E$994,ZOiS!$B$4:$B$994,I701),IF(K701="Wn-Ma",SUMIFS(ZOiS!$E$4:$E$994,ZOiS!$B$4:$B$994,I701)-SUMIFS(ZOiS!$F$4:$F$994,ZOiS!$B$4:$B$994,I701),IF(K701="Ma-Wn",SUMIFS(ZOiS!$F$4:$F$994,ZOiS!$B$4:$B$994,I701)-SUMIFS(ZOiS!$E$4:$E$994,ZOiS!$B$4:$B$994,I701),SUMIFS(ZOiS!$F$4:$F$994,ZOiS!$B$4:$B$994,I701)))),"")</f>
        <v/>
      </c>
    </row>
    <row r="702" spans="4:12" x14ac:dyDescent="0.2">
      <c r="D702" s="150" t="str">
        <f>IF(C702&lt;&gt;"",IF(C702="Wn",SUMIFS(ZOiS!$G$4:$G$994,ZOiS!$B$4:$B$994,A702),IF(C702="Wn-Ma",SUMIFS(ZOiS!$G$4:$G$994,ZOiS!$B$4:$B$994,A702)-SUMIFS(ZOiS!$H$4:$H$994,ZOiS!$B$4:$B$994,A702),IF(C702="Ma-Wn",SUMIFS(ZOiS!$H$4:$H$994,ZOiS!$B$4:$B$994,A702)-SUMIFS(ZOiS!$G$4:$G$994,ZOiS!$B$4:$B$994,A702),SUMIFS(ZOiS!$H$4:$H$994,ZOiS!$B$4:$B$994,A702)))),"")</f>
        <v/>
      </c>
      <c r="H702" s="150" t="str">
        <f>IF(G702&lt;&gt;"",IF(G702="Wn",SUMIFS(ZOiS!$G$4:$G$994,ZOiS!$B$4:$B$994,E702),IF(G702="Wn-Ma",SUMIFS(ZOiS!$G$4:$G$994,ZOiS!$B$4:$B$994,E702)-SUMIFS(ZOiS!$H$4:$H$994,ZOiS!$B$4:$B$994,E702),IF(G702="Ma-Wn",SUMIFS(ZOiS!$H$4:$H$994,ZOiS!$B$4:$B$994,E702)-SUMIFS(ZOiS!$G$4:$G$994,ZOiS!$B$4:$B$994,E702),SUMIFS(ZOiS!$H$4:$H$994,ZOiS!$B$4:$B$994,E702)))),"")</f>
        <v/>
      </c>
      <c r="L702" s="150" t="str">
        <f>IF(K702&lt;&gt;"",IF(K702="Wn",SUMIFS(ZOiS!$E$4:$E$994,ZOiS!$B$4:$B$994,I702),IF(K702="Wn-Ma",SUMIFS(ZOiS!$E$4:$E$994,ZOiS!$B$4:$B$994,I702)-SUMIFS(ZOiS!$F$4:$F$994,ZOiS!$B$4:$B$994,I702),IF(K702="Ma-Wn",SUMIFS(ZOiS!$F$4:$F$994,ZOiS!$B$4:$B$994,I702)-SUMIFS(ZOiS!$E$4:$E$994,ZOiS!$B$4:$B$994,I702),SUMIFS(ZOiS!$F$4:$F$994,ZOiS!$B$4:$B$994,I702)))),"")</f>
        <v/>
      </c>
    </row>
    <row r="703" spans="4:12" x14ac:dyDescent="0.2">
      <c r="D703" s="150" t="str">
        <f>IF(C703&lt;&gt;"",IF(C703="Wn",SUMIFS(ZOiS!$G$4:$G$994,ZOiS!$B$4:$B$994,A703),IF(C703="Wn-Ma",SUMIFS(ZOiS!$G$4:$G$994,ZOiS!$B$4:$B$994,A703)-SUMIFS(ZOiS!$H$4:$H$994,ZOiS!$B$4:$B$994,A703),IF(C703="Ma-Wn",SUMIFS(ZOiS!$H$4:$H$994,ZOiS!$B$4:$B$994,A703)-SUMIFS(ZOiS!$G$4:$G$994,ZOiS!$B$4:$B$994,A703),SUMIFS(ZOiS!$H$4:$H$994,ZOiS!$B$4:$B$994,A703)))),"")</f>
        <v/>
      </c>
      <c r="H703" s="150" t="str">
        <f>IF(G703&lt;&gt;"",IF(G703="Wn",SUMIFS(ZOiS!$G$4:$G$994,ZOiS!$B$4:$B$994,E703),IF(G703="Wn-Ma",SUMIFS(ZOiS!$G$4:$G$994,ZOiS!$B$4:$B$994,E703)-SUMIFS(ZOiS!$H$4:$H$994,ZOiS!$B$4:$B$994,E703),IF(G703="Ma-Wn",SUMIFS(ZOiS!$H$4:$H$994,ZOiS!$B$4:$B$994,E703)-SUMIFS(ZOiS!$G$4:$G$994,ZOiS!$B$4:$B$994,E703),SUMIFS(ZOiS!$H$4:$H$994,ZOiS!$B$4:$B$994,E703)))),"")</f>
        <v/>
      </c>
      <c r="L703" s="150" t="str">
        <f>IF(K703&lt;&gt;"",IF(K703="Wn",SUMIFS(ZOiS!$E$4:$E$994,ZOiS!$B$4:$B$994,I703),IF(K703="Wn-Ma",SUMIFS(ZOiS!$E$4:$E$994,ZOiS!$B$4:$B$994,I703)-SUMIFS(ZOiS!$F$4:$F$994,ZOiS!$B$4:$B$994,I703),IF(K703="Ma-Wn",SUMIFS(ZOiS!$F$4:$F$994,ZOiS!$B$4:$B$994,I703)-SUMIFS(ZOiS!$E$4:$E$994,ZOiS!$B$4:$B$994,I703),SUMIFS(ZOiS!$F$4:$F$994,ZOiS!$B$4:$B$994,I703)))),"")</f>
        <v/>
      </c>
    </row>
    <row r="704" spans="4:12" x14ac:dyDescent="0.2">
      <c r="D704" s="150" t="str">
        <f>IF(C704&lt;&gt;"",IF(C704="Wn",SUMIFS(ZOiS!$G$4:$G$994,ZOiS!$B$4:$B$994,A704),IF(C704="Wn-Ma",SUMIFS(ZOiS!$G$4:$G$994,ZOiS!$B$4:$B$994,A704)-SUMIFS(ZOiS!$H$4:$H$994,ZOiS!$B$4:$B$994,A704),IF(C704="Ma-Wn",SUMIFS(ZOiS!$H$4:$H$994,ZOiS!$B$4:$B$994,A704)-SUMIFS(ZOiS!$G$4:$G$994,ZOiS!$B$4:$B$994,A704),SUMIFS(ZOiS!$H$4:$H$994,ZOiS!$B$4:$B$994,A704)))),"")</f>
        <v/>
      </c>
      <c r="H704" s="150" t="str">
        <f>IF(G704&lt;&gt;"",IF(G704="Wn",SUMIFS(ZOiS!$G$4:$G$994,ZOiS!$B$4:$B$994,E704),IF(G704="Wn-Ma",SUMIFS(ZOiS!$G$4:$G$994,ZOiS!$B$4:$B$994,E704)-SUMIFS(ZOiS!$H$4:$H$994,ZOiS!$B$4:$B$994,E704),IF(G704="Ma-Wn",SUMIFS(ZOiS!$H$4:$H$994,ZOiS!$B$4:$B$994,E704)-SUMIFS(ZOiS!$G$4:$G$994,ZOiS!$B$4:$B$994,E704),SUMIFS(ZOiS!$H$4:$H$994,ZOiS!$B$4:$B$994,E704)))),"")</f>
        <v/>
      </c>
      <c r="L704" s="150" t="str">
        <f>IF(K704&lt;&gt;"",IF(K704="Wn",SUMIFS(ZOiS!$E$4:$E$994,ZOiS!$B$4:$B$994,I704),IF(K704="Wn-Ma",SUMIFS(ZOiS!$E$4:$E$994,ZOiS!$B$4:$B$994,I704)-SUMIFS(ZOiS!$F$4:$F$994,ZOiS!$B$4:$B$994,I704),IF(K704="Ma-Wn",SUMIFS(ZOiS!$F$4:$F$994,ZOiS!$B$4:$B$994,I704)-SUMIFS(ZOiS!$E$4:$E$994,ZOiS!$B$4:$B$994,I704),SUMIFS(ZOiS!$F$4:$F$994,ZOiS!$B$4:$B$994,I704)))),"")</f>
        <v/>
      </c>
    </row>
    <row r="705" spans="4:12" x14ac:dyDescent="0.2">
      <c r="D705" s="150" t="str">
        <f>IF(C705&lt;&gt;"",IF(C705="Wn",SUMIFS(ZOiS!$G$4:$G$994,ZOiS!$B$4:$B$994,A705),IF(C705="Wn-Ma",SUMIFS(ZOiS!$G$4:$G$994,ZOiS!$B$4:$B$994,A705)-SUMIFS(ZOiS!$H$4:$H$994,ZOiS!$B$4:$B$994,A705),IF(C705="Ma-Wn",SUMIFS(ZOiS!$H$4:$H$994,ZOiS!$B$4:$B$994,A705)-SUMIFS(ZOiS!$G$4:$G$994,ZOiS!$B$4:$B$994,A705),SUMIFS(ZOiS!$H$4:$H$994,ZOiS!$B$4:$B$994,A705)))),"")</f>
        <v/>
      </c>
      <c r="H705" s="150" t="str">
        <f>IF(G705&lt;&gt;"",IF(G705="Wn",SUMIFS(ZOiS!$G$4:$G$994,ZOiS!$B$4:$B$994,E705),IF(G705="Wn-Ma",SUMIFS(ZOiS!$G$4:$G$994,ZOiS!$B$4:$B$994,E705)-SUMIFS(ZOiS!$H$4:$H$994,ZOiS!$B$4:$B$994,E705),IF(G705="Ma-Wn",SUMIFS(ZOiS!$H$4:$H$994,ZOiS!$B$4:$B$994,E705)-SUMIFS(ZOiS!$G$4:$G$994,ZOiS!$B$4:$B$994,E705),SUMIFS(ZOiS!$H$4:$H$994,ZOiS!$B$4:$B$994,E705)))),"")</f>
        <v/>
      </c>
      <c r="L705" s="150" t="str">
        <f>IF(K705&lt;&gt;"",IF(K705="Wn",SUMIFS(ZOiS!$E$4:$E$994,ZOiS!$B$4:$B$994,I705),IF(K705="Wn-Ma",SUMIFS(ZOiS!$E$4:$E$994,ZOiS!$B$4:$B$994,I705)-SUMIFS(ZOiS!$F$4:$F$994,ZOiS!$B$4:$B$994,I705),IF(K705="Ma-Wn",SUMIFS(ZOiS!$F$4:$F$994,ZOiS!$B$4:$B$994,I705)-SUMIFS(ZOiS!$E$4:$E$994,ZOiS!$B$4:$B$994,I705),SUMIFS(ZOiS!$F$4:$F$994,ZOiS!$B$4:$B$994,I705)))),"")</f>
        <v/>
      </c>
    </row>
    <row r="706" spans="4:12" x14ac:dyDescent="0.2">
      <c r="D706" s="150" t="str">
        <f>IF(C706&lt;&gt;"",IF(C706="Wn",SUMIFS(ZOiS!$G$4:$G$994,ZOiS!$B$4:$B$994,A706),IF(C706="Wn-Ma",SUMIFS(ZOiS!$G$4:$G$994,ZOiS!$B$4:$B$994,A706)-SUMIFS(ZOiS!$H$4:$H$994,ZOiS!$B$4:$B$994,A706),IF(C706="Ma-Wn",SUMIFS(ZOiS!$H$4:$H$994,ZOiS!$B$4:$B$994,A706)-SUMIFS(ZOiS!$G$4:$G$994,ZOiS!$B$4:$B$994,A706),SUMIFS(ZOiS!$H$4:$H$994,ZOiS!$B$4:$B$994,A706)))),"")</f>
        <v/>
      </c>
      <c r="H706" s="150" t="str">
        <f>IF(G706&lt;&gt;"",IF(G706="Wn",SUMIFS(ZOiS!$G$4:$G$994,ZOiS!$B$4:$B$994,E706),IF(G706="Wn-Ma",SUMIFS(ZOiS!$G$4:$G$994,ZOiS!$B$4:$B$994,E706)-SUMIFS(ZOiS!$H$4:$H$994,ZOiS!$B$4:$B$994,E706),IF(G706="Ma-Wn",SUMIFS(ZOiS!$H$4:$H$994,ZOiS!$B$4:$B$994,E706)-SUMIFS(ZOiS!$G$4:$G$994,ZOiS!$B$4:$B$994,E706),SUMIFS(ZOiS!$H$4:$H$994,ZOiS!$B$4:$B$994,E706)))),"")</f>
        <v/>
      </c>
      <c r="L706" s="150" t="str">
        <f>IF(K706&lt;&gt;"",IF(K706="Wn",SUMIFS(ZOiS!$E$4:$E$994,ZOiS!$B$4:$B$994,I706),IF(K706="Wn-Ma",SUMIFS(ZOiS!$E$4:$E$994,ZOiS!$B$4:$B$994,I706)-SUMIFS(ZOiS!$F$4:$F$994,ZOiS!$B$4:$B$994,I706),IF(K706="Ma-Wn",SUMIFS(ZOiS!$F$4:$F$994,ZOiS!$B$4:$B$994,I706)-SUMIFS(ZOiS!$E$4:$E$994,ZOiS!$B$4:$B$994,I706),SUMIFS(ZOiS!$F$4:$F$994,ZOiS!$B$4:$B$994,I706)))),"")</f>
        <v/>
      </c>
    </row>
    <row r="707" spans="4:12" x14ac:dyDescent="0.2">
      <c r="D707" s="150" t="str">
        <f>IF(C707&lt;&gt;"",IF(C707="Wn",SUMIFS(ZOiS!$G$4:$G$994,ZOiS!$B$4:$B$994,A707),IF(C707="Wn-Ma",SUMIFS(ZOiS!$G$4:$G$994,ZOiS!$B$4:$B$994,A707)-SUMIFS(ZOiS!$H$4:$H$994,ZOiS!$B$4:$B$994,A707),IF(C707="Ma-Wn",SUMIFS(ZOiS!$H$4:$H$994,ZOiS!$B$4:$B$994,A707)-SUMIFS(ZOiS!$G$4:$G$994,ZOiS!$B$4:$B$994,A707),SUMIFS(ZOiS!$H$4:$H$994,ZOiS!$B$4:$B$994,A707)))),"")</f>
        <v/>
      </c>
      <c r="H707" s="150" t="str">
        <f>IF(G707&lt;&gt;"",IF(G707="Wn",SUMIFS(ZOiS!$G$4:$G$994,ZOiS!$B$4:$B$994,E707),IF(G707="Wn-Ma",SUMIFS(ZOiS!$G$4:$G$994,ZOiS!$B$4:$B$994,E707)-SUMIFS(ZOiS!$H$4:$H$994,ZOiS!$B$4:$B$994,E707),IF(G707="Ma-Wn",SUMIFS(ZOiS!$H$4:$H$994,ZOiS!$B$4:$B$994,E707)-SUMIFS(ZOiS!$G$4:$G$994,ZOiS!$B$4:$B$994,E707),SUMIFS(ZOiS!$H$4:$H$994,ZOiS!$B$4:$B$994,E707)))),"")</f>
        <v/>
      </c>
      <c r="L707" s="150" t="str">
        <f>IF(K707&lt;&gt;"",IF(K707="Wn",SUMIFS(ZOiS!$E$4:$E$994,ZOiS!$B$4:$B$994,I707),IF(K707="Wn-Ma",SUMIFS(ZOiS!$E$4:$E$994,ZOiS!$B$4:$B$994,I707)-SUMIFS(ZOiS!$F$4:$F$994,ZOiS!$B$4:$B$994,I707),IF(K707="Ma-Wn",SUMIFS(ZOiS!$F$4:$F$994,ZOiS!$B$4:$B$994,I707)-SUMIFS(ZOiS!$E$4:$E$994,ZOiS!$B$4:$B$994,I707),SUMIFS(ZOiS!$F$4:$F$994,ZOiS!$B$4:$B$994,I707)))),"")</f>
        <v/>
      </c>
    </row>
    <row r="708" spans="4:12" x14ac:dyDescent="0.2">
      <c r="D708" s="150" t="str">
        <f>IF(C708&lt;&gt;"",IF(C708="Wn",SUMIFS(ZOiS!$G$4:$G$994,ZOiS!$B$4:$B$994,A708),IF(C708="Wn-Ma",SUMIFS(ZOiS!$G$4:$G$994,ZOiS!$B$4:$B$994,A708)-SUMIFS(ZOiS!$H$4:$H$994,ZOiS!$B$4:$B$994,A708),IF(C708="Ma-Wn",SUMIFS(ZOiS!$H$4:$H$994,ZOiS!$B$4:$B$994,A708)-SUMIFS(ZOiS!$G$4:$G$994,ZOiS!$B$4:$B$994,A708),SUMIFS(ZOiS!$H$4:$H$994,ZOiS!$B$4:$B$994,A708)))),"")</f>
        <v/>
      </c>
      <c r="H708" s="150" t="str">
        <f>IF(G708&lt;&gt;"",IF(G708="Wn",SUMIFS(ZOiS!$G$4:$G$994,ZOiS!$B$4:$B$994,E708),IF(G708="Wn-Ma",SUMIFS(ZOiS!$G$4:$G$994,ZOiS!$B$4:$B$994,E708)-SUMIFS(ZOiS!$H$4:$H$994,ZOiS!$B$4:$B$994,E708),IF(G708="Ma-Wn",SUMIFS(ZOiS!$H$4:$H$994,ZOiS!$B$4:$B$994,E708)-SUMIFS(ZOiS!$G$4:$G$994,ZOiS!$B$4:$B$994,E708),SUMIFS(ZOiS!$H$4:$H$994,ZOiS!$B$4:$B$994,E708)))),"")</f>
        <v/>
      </c>
      <c r="L708" s="150" t="str">
        <f>IF(K708&lt;&gt;"",IF(K708="Wn",SUMIFS(ZOiS!$E$4:$E$994,ZOiS!$B$4:$B$994,I708),IF(K708="Wn-Ma",SUMIFS(ZOiS!$E$4:$E$994,ZOiS!$B$4:$B$994,I708)-SUMIFS(ZOiS!$F$4:$F$994,ZOiS!$B$4:$B$994,I708),IF(K708="Ma-Wn",SUMIFS(ZOiS!$F$4:$F$994,ZOiS!$B$4:$B$994,I708)-SUMIFS(ZOiS!$E$4:$E$994,ZOiS!$B$4:$B$994,I708),SUMIFS(ZOiS!$F$4:$F$994,ZOiS!$B$4:$B$994,I708)))),"")</f>
        <v/>
      </c>
    </row>
    <row r="709" spans="4:12" x14ac:dyDescent="0.2">
      <c r="D709" s="150" t="str">
        <f>IF(C709&lt;&gt;"",IF(C709="Wn",SUMIFS(ZOiS!$G$4:$G$994,ZOiS!$B$4:$B$994,A709),IF(C709="Wn-Ma",SUMIFS(ZOiS!$G$4:$G$994,ZOiS!$B$4:$B$994,A709)-SUMIFS(ZOiS!$H$4:$H$994,ZOiS!$B$4:$B$994,A709),IF(C709="Ma-Wn",SUMIFS(ZOiS!$H$4:$H$994,ZOiS!$B$4:$B$994,A709)-SUMIFS(ZOiS!$G$4:$G$994,ZOiS!$B$4:$B$994,A709),SUMIFS(ZOiS!$H$4:$H$994,ZOiS!$B$4:$B$994,A709)))),"")</f>
        <v/>
      </c>
      <c r="H709" s="150" t="str">
        <f>IF(G709&lt;&gt;"",IF(G709="Wn",SUMIFS(ZOiS!$G$4:$G$994,ZOiS!$B$4:$B$994,E709),IF(G709="Wn-Ma",SUMIFS(ZOiS!$G$4:$G$994,ZOiS!$B$4:$B$994,E709)-SUMIFS(ZOiS!$H$4:$H$994,ZOiS!$B$4:$B$994,E709),IF(G709="Ma-Wn",SUMIFS(ZOiS!$H$4:$H$994,ZOiS!$B$4:$B$994,E709)-SUMIFS(ZOiS!$G$4:$G$994,ZOiS!$B$4:$B$994,E709),SUMIFS(ZOiS!$H$4:$H$994,ZOiS!$B$4:$B$994,E709)))),"")</f>
        <v/>
      </c>
      <c r="L709" s="150" t="str">
        <f>IF(K709&lt;&gt;"",IF(K709="Wn",SUMIFS(ZOiS!$E$4:$E$994,ZOiS!$B$4:$B$994,I709),IF(K709="Wn-Ma",SUMIFS(ZOiS!$E$4:$E$994,ZOiS!$B$4:$B$994,I709)-SUMIFS(ZOiS!$F$4:$F$994,ZOiS!$B$4:$B$994,I709),IF(K709="Ma-Wn",SUMIFS(ZOiS!$F$4:$F$994,ZOiS!$B$4:$B$994,I709)-SUMIFS(ZOiS!$E$4:$E$994,ZOiS!$B$4:$B$994,I709),SUMIFS(ZOiS!$F$4:$F$994,ZOiS!$B$4:$B$994,I709)))),"")</f>
        <v/>
      </c>
    </row>
    <row r="710" spans="4:12" x14ac:dyDescent="0.2">
      <c r="D710" s="150" t="str">
        <f>IF(C710&lt;&gt;"",IF(C710="Wn",SUMIFS(ZOiS!$G$4:$G$994,ZOiS!$B$4:$B$994,A710),IF(C710="Wn-Ma",SUMIFS(ZOiS!$G$4:$G$994,ZOiS!$B$4:$B$994,A710)-SUMIFS(ZOiS!$H$4:$H$994,ZOiS!$B$4:$B$994,A710),IF(C710="Ma-Wn",SUMIFS(ZOiS!$H$4:$H$994,ZOiS!$B$4:$B$994,A710)-SUMIFS(ZOiS!$G$4:$G$994,ZOiS!$B$4:$B$994,A710),SUMIFS(ZOiS!$H$4:$H$994,ZOiS!$B$4:$B$994,A710)))),"")</f>
        <v/>
      </c>
      <c r="H710" s="150" t="str">
        <f>IF(G710&lt;&gt;"",IF(G710="Wn",SUMIFS(ZOiS!$G$4:$G$994,ZOiS!$B$4:$B$994,E710),IF(G710="Wn-Ma",SUMIFS(ZOiS!$G$4:$G$994,ZOiS!$B$4:$B$994,E710)-SUMIFS(ZOiS!$H$4:$H$994,ZOiS!$B$4:$B$994,E710),IF(G710="Ma-Wn",SUMIFS(ZOiS!$H$4:$H$994,ZOiS!$B$4:$B$994,E710)-SUMIFS(ZOiS!$G$4:$G$994,ZOiS!$B$4:$B$994,E710),SUMIFS(ZOiS!$H$4:$H$994,ZOiS!$B$4:$B$994,E710)))),"")</f>
        <v/>
      </c>
      <c r="L710" s="150" t="str">
        <f>IF(K710&lt;&gt;"",IF(K710="Wn",SUMIFS(ZOiS!$E$4:$E$994,ZOiS!$B$4:$B$994,I710),IF(K710="Wn-Ma",SUMIFS(ZOiS!$E$4:$E$994,ZOiS!$B$4:$B$994,I710)-SUMIFS(ZOiS!$F$4:$F$994,ZOiS!$B$4:$B$994,I710),IF(K710="Ma-Wn",SUMIFS(ZOiS!$F$4:$F$994,ZOiS!$B$4:$B$994,I710)-SUMIFS(ZOiS!$E$4:$E$994,ZOiS!$B$4:$B$994,I710),SUMIFS(ZOiS!$F$4:$F$994,ZOiS!$B$4:$B$994,I710)))),"")</f>
        <v/>
      </c>
    </row>
    <row r="711" spans="4:12" x14ac:dyDescent="0.2">
      <c r="D711" s="150" t="str">
        <f>IF(C711&lt;&gt;"",IF(C711="Wn",SUMIFS(ZOiS!$G$4:$G$994,ZOiS!$B$4:$B$994,A711),IF(C711="Wn-Ma",SUMIFS(ZOiS!$G$4:$G$994,ZOiS!$B$4:$B$994,A711)-SUMIFS(ZOiS!$H$4:$H$994,ZOiS!$B$4:$B$994,A711),IF(C711="Ma-Wn",SUMIFS(ZOiS!$H$4:$H$994,ZOiS!$B$4:$B$994,A711)-SUMIFS(ZOiS!$G$4:$G$994,ZOiS!$B$4:$B$994,A711),SUMIFS(ZOiS!$H$4:$H$994,ZOiS!$B$4:$B$994,A711)))),"")</f>
        <v/>
      </c>
      <c r="H711" s="150" t="str">
        <f>IF(G711&lt;&gt;"",IF(G711="Wn",SUMIFS(ZOiS!$G$4:$G$994,ZOiS!$B$4:$B$994,E711),IF(G711="Wn-Ma",SUMIFS(ZOiS!$G$4:$G$994,ZOiS!$B$4:$B$994,E711)-SUMIFS(ZOiS!$H$4:$H$994,ZOiS!$B$4:$B$994,E711),IF(G711="Ma-Wn",SUMIFS(ZOiS!$H$4:$H$994,ZOiS!$B$4:$B$994,E711)-SUMIFS(ZOiS!$G$4:$G$994,ZOiS!$B$4:$B$994,E711),SUMIFS(ZOiS!$H$4:$H$994,ZOiS!$B$4:$B$994,E711)))),"")</f>
        <v/>
      </c>
      <c r="L711" s="150" t="str">
        <f>IF(K711&lt;&gt;"",IF(K711="Wn",SUMIFS(ZOiS!$E$4:$E$994,ZOiS!$B$4:$B$994,I711),IF(K711="Wn-Ma",SUMIFS(ZOiS!$E$4:$E$994,ZOiS!$B$4:$B$994,I711)-SUMIFS(ZOiS!$F$4:$F$994,ZOiS!$B$4:$B$994,I711),IF(K711="Ma-Wn",SUMIFS(ZOiS!$F$4:$F$994,ZOiS!$B$4:$B$994,I711)-SUMIFS(ZOiS!$E$4:$E$994,ZOiS!$B$4:$B$994,I711),SUMIFS(ZOiS!$F$4:$F$994,ZOiS!$B$4:$B$994,I711)))),"")</f>
        <v/>
      </c>
    </row>
    <row r="712" spans="4:12" x14ac:dyDescent="0.2">
      <c r="D712" s="150" t="str">
        <f>IF(C712&lt;&gt;"",IF(C712="Wn",SUMIFS(ZOiS!$G$4:$G$994,ZOiS!$B$4:$B$994,A712),IF(C712="Wn-Ma",SUMIFS(ZOiS!$G$4:$G$994,ZOiS!$B$4:$B$994,A712)-SUMIFS(ZOiS!$H$4:$H$994,ZOiS!$B$4:$B$994,A712),IF(C712="Ma-Wn",SUMIFS(ZOiS!$H$4:$H$994,ZOiS!$B$4:$B$994,A712)-SUMIFS(ZOiS!$G$4:$G$994,ZOiS!$B$4:$B$994,A712),SUMIFS(ZOiS!$H$4:$H$994,ZOiS!$B$4:$B$994,A712)))),"")</f>
        <v/>
      </c>
      <c r="H712" s="150" t="str">
        <f>IF(G712&lt;&gt;"",IF(G712="Wn",SUMIFS(ZOiS!$G$4:$G$994,ZOiS!$B$4:$B$994,E712),IF(G712="Wn-Ma",SUMIFS(ZOiS!$G$4:$G$994,ZOiS!$B$4:$B$994,E712)-SUMIFS(ZOiS!$H$4:$H$994,ZOiS!$B$4:$B$994,E712),IF(G712="Ma-Wn",SUMIFS(ZOiS!$H$4:$H$994,ZOiS!$B$4:$B$994,E712)-SUMIFS(ZOiS!$G$4:$G$994,ZOiS!$B$4:$B$994,E712),SUMIFS(ZOiS!$H$4:$H$994,ZOiS!$B$4:$B$994,E712)))),"")</f>
        <v/>
      </c>
      <c r="L712" s="150" t="str">
        <f>IF(K712&lt;&gt;"",IF(K712="Wn",SUMIFS(ZOiS!$E$4:$E$994,ZOiS!$B$4:$B$994,I712),IF(K712="Wn-Ma",SUMIFS(ZOiS!$E$4:$E$994,ZOiS!$B$4:$B$994,I712)-SUMIFS(ZOiS!$F$4:$F$994,ZOiS!$B$4:$B$994,I712),IF(K712="Ma-Wn",SUMIFS(ZOiS!$F$4:$F$994,ZOiS!$B$4:$B$994,I712)-SUMIFS(ZOiS!$E$4:$E$994,ZOiS!$B$4:$B$994,I712),SUMIFS(ZOiS!$F$4:$F$994,ZOiS!$B$4:$B$994,I712)))),"")</f>
        <v/>
      </c>
    </row>
    <row r="713" spans="4:12" x14ac:dyDescent="0.2">
      <c r="D713" s="150" t="str">
        <f>IF(C713&lt;&gt;"",IF(C713="Wn",SUMIFS(ZOiS!$G$4:$G$994,ZOiS!$B$4:$B$994,A713),IF(C713="Wn-Ma",SUMIFS(ZOiS!$G$4:$G$994,ZOiS!$B$4:$B$994,A713)-SUMIFS(ZOiS!$H$4:$H$994,ZOiS!$B$4:$B$994,A713),IF(C713="Ma-Wn",SUMIFS(ZOiS!$H$4:$H$994,ZOiS!$B$4:$B$994,A713)-SUMIFS(ZOiS!$G$4:$G$994,ZOiS!$B$4:$B$994,A713),SUMIFS(ZOiS!$H$4:$H$994,ZOiS!$B$4:$B$994,A713)))),"")</f>
        <v/>
      </c>
      <c r="H713" s="150" t="str">
        <f>IF(G713&lt;&gt;"",IF(G713="Wn",SUMIFS(ZOiS!$G$4:$G$994,ZOiS!$B$4:$B$994,E713),IF(G713="Wn-Ma",SUMIFS(ZOiS!$G$4:$G$994,ZOiS!$B$4:$B$994,E713)-SUMIFS(ZOiS!$H$4:$H$994,ZOiS!$B$4:$B$994,E713),IF(G713="Ma-Wn",SUMIFS(ZOiS!$H$4:$H$994,ZOiS!$B$4:$B$994,E713)-SUMIFS(ZOiS!$G$4:$G$994,ZOiS!$B$4:$B$994,E713),SUMIFS(ZOiS!$H$4:$H$994,ZOiS!$B$4:$B$994,E713)))),"")</f>
        <v/>
      </c>
      <c r="L713" s="150" t="str">
        <f>IF(K713&lt;&gt;"",IF(K713="Wn",SUMIFS(ZOiS!$E$4:$E$994,ZOiS!$B$4:$B$994,I713),IF(K713="Wn-Ma",SUMIFS(ZOiS!$E$4:$E$994,ZOiS!$B$4:$B$994,I713)-SUMIFS(ZOiS!$F$4:$F$994,ZOiS!$B$4:$B$994,I713),IF(K713="Ma-Wn",SUMIFS(ZOiS!$F$4:$F$994,ZOiS!$B$4:$B$994,I713)-SUMIFS(ZOiS!$E$4:$E$994,ZOiS!$B$4:$B$994,I713),SUMIFS(ZOiS!$F$4:$F$994,ZOiS!$B$4:$B$994,I713)))),"")</f>
        <v/>
      </c>
    </row>
    <row r="714" spans="4:12" x14ac:dyDescent="0.2">
      <c r="D714" s="150" t="str">
        <f>IF(C714&lt;&gt;"",IF(C714="Wn",SUMIFS(ZOiS!$G$4:$G$994,ZOiS!$B$4:$B$994,A714),IF(C714="Wn-Ma",SUMIFS(ZOiS!$G$4:$G$994,ZOiS!$B$4:$B$994,A714)-SUMIFS(ZOiS!$H$4:$H$994,ZOiS!$B$4:$B$994,A714),IF(C714="Ma-Wn",SUMIFS(ZOiS!$H$4:$H$994,ZOiS!$B$4:$B$994,A714)-SUMIFS(ZOiS!$G$4:$G$994,ZOiS!$B$4:$B$994,A714),SUMIFS(ZOiS!$H$4:$H$994,ZOiS!$B$4:$B$994,A714)))),"")</f>
        <v/>
      </c>
      <c r="H714" s="150" t="str">
        <f>IF(G714&lt;&gt;"",IF(G714="Wn",SUMIFS(ZOiS!$G$4:$G$994,ZOiS!$B$4:$B$994,E714),IF(G714="Wn-Ma",SUMIFS(ZOiS!$G$4:$G$994,ZOiS!$B$4:$B$994,E714)-SUMIFS(ZOiS!$H$4:$H$994,ZOiS!$B$4:$B$994,E714),IF(G714="Ma-Wn",SUMIFS(ZOiS!$H$4:$H$994,ZOiS!$B$4:$B$994,E714)-SUMIFS(ZOiS!$G$4:$G$994,ZOiS!$B$4:$B$994,E714),SUMIFS(ZOiS!$H$4:$H$994,ZOiS!$B$4:$B$994,E714)))),"")</f>
        <v/>
      </c>
      <c r="L714" s="150" t="str">
        <f>IF(K714&lt;&gt;"",IF(K714="Wn",SUMIFS(ZOiS!$E$4:$E$994,ZOiS!$B$4:$B$994,I714),IF(K714="Wn-Ma",SUMIFS(ZOiS!$E$4:$E$994,ZOiS!$B$4:$B$994,I714)-SUMIFS(ZOiS!$F$4:$F$994,ZOiS!$B$4:$B$994,I714),IF(K714="Ma-Wn",SUMIFS(ZOiS!$F$4:$F$994,ZOiS!$B$4:$B$994,I714)-SUMIFS(ZOiS!$E$4:$E$994,ZOiS!$B$4:$B$994,I714),SUMIFS(ZOiS!$F$4:$F$994,ZOiS!$B$4:$B$994,I714)))),"")</f>
        <v/>
      </c>
    </row>
    <row r="715" spans="4:12" x14ac:dyDescent="0.2">
      <c r="D715" s="150" t="str">
        <f>IF(C715&lt;&gt;"",IF(C715="Wn",SUMIFS(ZOiS!$G$4:$G$994,ZOiS!$B$4:$B$994,A715),IF(C715="Wn-Ma",SUMIFS(ZOiS!$G$4:$G$994,ZOiS!$B$4:$B$994,A715)-SUMIFS(ZOiS!$H$4:$H$994,ZOiS!$B$4:$B$994,A715),IF(C715="Ma-Wn",SUMIFS(ZOiS!$H$4:$H$994,ZOiS!$B$4:$B$994,A715)-SUMIFS(ZOiS!$G$4:$G$994,ZOiS!$B$4:$B$994,A715),SUMIFS(ZOiS!$H$4:$H$994,ZOiS!$B$4:$B$994,A715)))),"")</f>
        <v/>
      </c>
      <c r="H715" s="150" t="str">
        <f>IF(G715&lt;&gt;"",IF(G715="Wn",SUMIFS(ZOiS!$G$4:$G$994,ZOiS!$B$4:$B$994,E715),IF(G715="Wn-Ma",SUMIFS(ZOiS!$G$4:$G$994,ZOiS!$B$4:$B$994,E715)-SUMIFS(ZOiS!$H$4:$H$994,ZOiS!$B$4:$B$994,E715),IF(G715="Ma-Wn",SUMIFS(ZOiS!$H$4:$H$994,ZOiS!$B$4:$B$994,E715)-SUMIFS(ZOiS!$G$4:$G$994,ZOiS!$B$4:$B$994,E715),SUMIFS(ZOiS!$H$4:$H$994,ZOiS!$B$4:$B$994,E715)))),"")</f>
        <v/>
      </c>
      <c r="L715" s="150" t="str">
        <f>IF(K715&lt;&gt;"",IF(K715="Wn",SUMIFS(ZOiS!$E$4:$E$994,ZOiS!$B$4:$B$994,I715),IF(K715="Wn-Ma",SUMIFS(ZOiS!$E$4:$E$994,ZOiS!$B$4:$B$994,I715)-SUMIFS(ZOiS!$F$4:$F$994,ZOiS!$B$4:$B$994,I715),IF(K715="Ma-Wn",SUMIFS(ZOiS!$F$4:$F$994,ZOiS!$B$4:$B$994,I715)-SUMIFS(ZOiS!$E$4:$E$994,ZOiS!$B$4:$B$994,I715),SUMIFS(ZOiS!$F$4:$F$994,ZOiS!$B$4:$B$994,I715)))),"")</f>
        <v/>
      </c>
    </row>
    <row r="716" spans="4:12" x14ac:dyDescent="0.2">
      <c r="D716" s="150" t="str">
        <f>IF(C716&lt;&gt;"",IF(C716="Wn",SUMIFS(ZOiS!$G$4:$G$994,ZOiS!$B$4:$B$994,A716),IF(C716="Wn-Ma",SUMIFS(ZOiS!$G$4:$G$994,ZOiS!$B$4:$B$994,A716)-SUMIFS(ZOiS!$H$4:$H$994,ZOiS!$B$4:$B$994,A716),IF(C716="Ma-Wn",SUMIFS(ZOiS!$H$4:$H$994,ZOiS!$B$4:$B$994,A716)-SUMIFS(ZOiS!$G$4:$G$994,ZOiS!$B$4:$B$994,A716),SUMIFS(ZOiS!$H$4:$H$994,ZOiS!$B$4:$B$994,A716)))),"")</f>
        <v/>
      </c>
      <c r="H716" s="150" t="str">
        <f>IF(G716&lt;&gt;"",IF(G716="Wn",SUMIFS(ZOiS!$G$4:$G$994,ZOiS!$B$4:$B$994,E716),IF(G716="Wn-Ma",SUMIFS(ZOiS!$G$4:$G$994,ZOiS!$B$4:$B$994,E716)-SUMIFS(ZOiS!$H$4:$H$994,ZOiS!$B$4:$B$994,E716),IF(G716="Ma-Wn",SUMIFS(ZOiS!$H$4:$H$994,ZOiS!$B$4:$B$994,E716)-SUMIFS(ZOiS!$G$4:$G$994,ZOiS!$B$4:$B$994,E716),SUMIFS(ZOiS!$H$4:$H$994,ZOiS!$B$4:$B$994,E716)))),"")</f>
        <v/>
      </c>
      <c r="L716" s="150" t="str">
        <f>IF(K716&lt;&gt;"",IF(K716="Wn",SUMIFS(ZOiS!$E$4:$E$994,ZOiS!$B$4:$B$994,I716),IF(K716="Wn-Ma",SUMIFS(ZOiS!$E$4:$E$994,ZOiS!$B$4:$B$994,I716)-SUMIFS(ZOiS!$F$4:$F$994,ZOiS!$B$4:$B$994,I716),IF(K716="Ma-Wn",SUMIFS(ZOiS!$F$4:$F$994,ZOiS!$B$4:$B$994,I716)-SUMIFS(ZOiS!$E$4:$E$994,ZOiS!$B$4:$B$994,I716),SUMIFS(ZOiS!$F$4:$F$994,ZOiS!$B$4:$B$994,I716)))),"")</f>
        <v/>
      </c>
    </row>
    <row r="717" spans="4:12" x14ac:dyDescent="0.2">
      <c r="D717" s="150" t="str">
        <f>IF(C717&lt;&gt;"",IF(C717="Wn",SUMIFS(ZOiS!$G$4:$G$994,ZOiS!$B$4:$B$994,A717),IF(C717="Wn-Ma",SUMIFS(ZOiS!$G$4:$G$994,ZOiS!$B$4:$B$994,A717)-SUMIFS(ZOiS!$H$4:$H$994,ZOiS!$B$4:$B$994,A717),IF(C717="Ma-Wn",SUMIFS(ZOiS!$H$4:$H$994,ZOiS!$B$4:$B$994,A717)-SUMIFS(ZOiS!$G$4:$G$994,ZOiS!$B$4:$B$994,A717),SUMIFS(ZOiS!$H$4:$H$994,ZOiS!$B$4:$B$994,A717)))),"")</f>
        <v/>
      </c>
      <c r="H717" s="150" t="str">
        <f>IF(G717&lt;&gt;"",IF(G717="Wn",SUMIFS(ZOiS!$G$4:$G$994,ZOiS!$B$4:$B$994,E717),IF(G717="Wn-Ma",SUMIFS(ZOiS!$G$4:$G$994,ZOiS!$B$4:$B$994,E717)-SUMIFS(ZOiS!$H$4:$H$994,ZOiS!$B$4:$B$994,E717),IF(G717="Ma-Wn",SUMIFS(ZOiS!$H$4:$H$994,ZOiS!$B$4:$B$994,E717)-SUMIFS(ZOiS!$G$4:$G$994,ZOiS!$B$4:$B$994,E717),SUMIFS(ZOiS!$H$4:$H$994,ZOiS!$B$4:$B$994,E717)))),"")</f>
        <v/>
      </c>
      <c r="L717" s="150" t="str">
        <f>IF(K717&lt;&gt;"",IF(K717="Wn",SUMIFS(ZOiS!$E$4:$E$994,ZOiS!$B$4:$B$994,I717),IF(K717="Wn-Ma",SUMIFS(ZOiS!$E$4:$E$994,ZOiS!$B$4:$B$994,I717)-SUMIFS(ZOiS!$F$4:$F$994,ZOiS!$B$4:$B$994,I717),IF(K717="Ma-Wn",SUMIFS(ZOiS!$F$4:$F$994,ZOiS!$B$4:$B$994,I717)-SUMIFS(ZOiS!$E$4:$E$994,ZOiS!$B$4:$B$994,I717),SUMIFS(ZOiS!$F$4:$F$994,ZOiS!$B$4:$B$994,I717)))),"")</f>
        <v/>
      </c>
    </row>
    <row r="718" spans="4:12" x14ac:dyDescent="0.2">
      <c r="D718" s="150" t="str">
        <f>IF(C718&lt;&gt;"",IF(C718="Wn",SUMIFS(ZOiS!$G$4:$G$994,ZOiS!$B$4:$B$994,A718),IF(C718="Wn-Ma",SUMIFS(ZOiS!$G$4:$G$994,ZOiS!$B$4:$B$994,A718)-SUMIFS(ZOiS!$H$4:$H$994,ZOiS!$B$4:$B$994,A718),IF(C718="Ma-Wn",SUMIFS(ZOiS!$H$4:$H$994,ZOiS!$B$4:$B$994,A718)-SUMIFS(ZOiS!$G$4:$G$994,ZOiS!$B$4:$B$994,A718),SUMIFS(ZOiS!$H$4:$H$994,ZOiS!$B$4:$B$994,A718)))),"")</f>
        <v/>
      </c>
      <c r="H718" s="150" t="str">
        <f>IF(G718&lt;&gt;"",IF(G718="Wn",SUMIFS(ZOiS!$G$4:$G$994,ZOiS!$B$4:$B$994,E718),IF(G718="Wn-Ma",SUMIFS(ZOiS!$G$4:$G$994,ZOiS!$B$4:$B$994,E718)-SUMIFS(ZOiS!$H$4:$H$994,ZOiS!$B$4:$B$994,E718),IF(G718="Ma-Wn",SUMIFS(ZOiS!$H$4:$H$994,ZOiS!$B$4:$B$994,E718)-SUMIFS(ZOiS!$G$4:$G$994,ZOiS!$B$4:$B$994,E718),SUMIFS(ZOiS!$H$4:$H$994,ZOiS!$B$4:$B$994,E718)))),"")</f>
        <v/>
      </c>
      <c r="L718" s="150" t="str">
        <f>IF(K718&lt;&gt;"",IF(K718="Wn",SUMIFS(ZOiS!$E$4:$E$994,ZOiS!$B$4:$B$994,I718),IF(K718="Wn-Ma",SUMIFS(ZOiS!$E$4:$E$994,ZOiS!$B$4:$B$994,I718)-SUMIFS(ZOiS!$F$4:$F$994,ZOiS!$B$4:$B$994,I718),IF(K718="Ma-Wn",SUMIFS(ZOiS!$F$4:$F$994,ZOiS!$B$4:$B$994,I718)-SUMIFS(ZOiS!$E$4:$E$994,ZOiS!$B$4:$B$994,I718),SUMIFS(ZOiS!$F$4:$F$994,ZOiS!$B$4:$B$994,I718)))),"")</f>
        <v/>
      </c>
    </row>
    <row r="719" spans="4:12" x14ac:dyDescent="0.2">
      <c r="D719" s="150" t="str">
        <f>IF(C719&lt;&gt;"",IF(C719="Wn",SUMIFS(ZOiS!$G$4:$G$994,ZOiS!$B$4:$B$994,A719),IF(C719="Wn-Ma",SUMIFS(ZOiS!$G$4:$G$994,ZOiS!$B$4:$B$994,A719)-SUMIFS(ZOiS!$H$4:$H$994,ZOiS!$B$4:$B$994,A719),IF(C719="Ma-Wn",SUMIFS(ZOiS!$H$4:$H$994,ZOiS!$B$4:$B$994,A719)-SUMIFS(ZOiS!$G$4:$G$994,ZOiS!$B$4:$B$994,A719),SUMIFS(ZOiS!$H$4:$H$994,ZOiS!$B$4:$B$994,A719)))),"")</f>
        <v/>
      </c>
      <c r="H719" s="150" t="str">
        <f>IF(G719&lt;&gt;"",IF(G719="Wn",SUMIFS(ZOiS!$G$4:$G$994,ZOiS!$B$4:$B$994,E719),IF(G719="Wn-Ma",SUMIFS(ZOiS!$G$4:$G$994,ZOiS!$B$4:$B$994,E719)-SUMIFS(ZOiS!$H$4:$H$994,ZOiS!$B$4:$B$994,E719),IF(G719="Ma-Wn",SUMIFS(ZOiS!$H$4:$H$994,ZOiS!$B$4:$B$994,E719)-SUMIFS(ZOiS!$G$4:$G$994,ZOiS!$B$4:$B$994,E719),SUMIFS(ZOiS!$H$4:$H$994,ZOiS!$B$4:$B$994,E719)))),"")</f>
        <v/>
      </c>
      <c r="L719" s="150" t="str">
        <f>IF(K719&lt;&gt;"",IF(K719="Wn",SUMIFS(ZOiS!$E$4:$E$994,ZOiS!$B$4:$B$994,I719),IF(K719="Wn-Ma",SUMIFS(ZOiS!$E$4:$E$994,ZOiS!$B$4:$B$994,I719)-SUMIFS(ZOiS!$F$4:$F$994,ZOiS!$B$4:$B$994,I719),IF(K719="Ma-Wn",SUMIFS(ZOiS!$F$4:$F$994,ZOiS!$B$4:$B$994,I719)-SUMIFS(ZOiS!$E$4:$E$994,ZOiS!$B$4:$B$994,I719),SUMIFS(ZOiS!$F$4:$F$994,ZOiS!$B$4:$B$994,I719)))),"")</f>
        <v/>
      </c>
    </row>
    <row r="720" spans="4:12" x14ac:dyDescent="0.2">
      <c r="D720" s="150" t="str">
        <f>IF(C720&lt;&gt;"",IF(C720="Wn",SUMIFS(ZOiS!$G$4:$G$994,ZOiS!$B$4:$B$994,A720),IF(C720="Wn-Ma",SUMIFS(ZOiS!$G$4:$G$994,ZOiS!$B$4:$B$994,A720)-SUMIFS(ZOiS!$H$4:$H$994,ZOiS!$B$4:$B$994,A720),IF(C720="Ma-Wn",SUMIFS(ZOiS!$H$4:$H$994,ZOiS!$B$4:$B$994,A720)-SUMIFS(ZOiS!$G$4:$G$994,ZOiS!$B$4:$B$994,A720),SUMIFS(ZOiS!$H$4:$H$994,ZOiS!$B$4:$B$994,A720)))),"")</f>
        <v/>
      </c>
      <c r="H720" s="150" t="str">
        <f>IF(G720&lt;&gt;"",IF(G720="Wn",SUMIFS(ZOiS!$G$4:$G$994,ZOiS!$B$4:$B$994,E720),IF(G720="Wn-Ma",SUMIFS(ZOiS!$G$4:$G$994,ZOiS!$B$4:$B$994,E720)-SUMIFS(ZOiS!$H$4:$H$994,ZOiS!$B$4:$B$994,E720),IF(G720="Ma-Wn",SUMIFS(ZOiS!$H$4:$H$994,ZOiS!$B$4:$B$994,E720)-SUMIFS(ZOiS!$G$4:$G$994,ZOiS!$B$4:$B$994,E720),SUMIFS(ZOiS!$H$4:$H$994,ZOiS!$B$4:$B$994,E720)))),"")</f>
        <v/>
      </c>
      <c r="L720" s="150" t="str">
        <f>IF(K720&lt;&gt;"",IF(K720="Wn",SUMIFS(ZOiS!$E$4:$E$994,ZOiS!$B$4:$B$994,I720),IF(K720="Wn-Ma",SUMIFS(ZOiS!$E$4:$E$994,ZOiS!$B$4:$B$994,I720)-SUMIFS(ZOiS!$F$4:$F$994,ZOiS!$B$4:$B$994,I720),IF(K720="Ma-Wn",SUMIFS(ZOiS!$F$4:$F$994,ZOiS!$B$4:$B$994,I720)-SUMIFS(ZOiS!$E$4:$E$994,ZOiS!$B$4:$B$994,I720),SUMIFS(ZOiS!$F$4:$F$994,ZOiS!$B$4:$B$994,I720)))),"")</f>
        <v/>
      </c>
    </row>
    <row r="721" spans="4:12" x14ac:dyDescent="0.2">
      <c r="D721" s="150" t="str">
        <f>IF(C721&lt;&gt;"",IF(C721="Wn",SUMIFS(ZOiS!$G$4:$G$994,ZOiS!$B$4:$B$994,A721),IF(C721="Wn-Ma",SUMIFS(ZOiS!$G$4:$G$994,ZOiS!$B$4:$B$994,A721)-SUMIFS(ZOiS!$H$4:$H$994,ZOiS!$B$4:$B$994,A721),IF(C721="Ma-Wn",SUMIFS(ZOiS!$H$4:$H$994,ZOiS!$B$4:$B$994,A721)-SUMIFS(ZOiS!$G$4:$G$994,ZOiS!$B$4:$B$994,A721),SUMIFS(ZOiS!$H$4:$H$994,ZOiS!$B$4:$B$994,A721)))),"")</f>
        <v/>
      </c>
      <c r="H721" s="150" t="str">
        <f>IF(G721&lt;&gt;"",IF(G721="Wn",SUMIFS(ZOiS!$G$4:$G$994,ZOiS!$B$4:$B$994,E721),IF(G721="Wn-Ma",SUMIFS(ZOiS!$G$4:$G$994,ZOiS!$B$4:$B$994,E721)-SUMIFS(ZOiS!$H$4:$H$994,ZOiS!$B$4:$B$994,E721),IF(G721="Ma-Wn",SUMIFS(ZOiS!$H$4:$H$994,ZOiS!$B$4:$B$994,E721)-SUMIFS(ZOiS!$G$4:$G$994,ZOiS!$B$4:$B$994,E721),SUMIFS(ZOiS!$H$4:$H$994,ZOiS!$B$4:$B$994,E721)))),"")</f>
        <v/>
      </c>
      <c r="L721" s="150" t="str">
        <f>IF(K721&lt;&gt;"",IF(K721="Wn",SUMIFS(ZOiS!$E$4:$E$994,ZOiS!$B$4:$B$994,I721),IF(K721="Wn-Ma",SUMIFS(ZOiS!$E$4:$E$994,ZOiS!$B$4:$B$994,I721)-SUMIFS(ZOiS!$F$4:$F$994,ZOiS!$B$4:$B$994,I721),IF(K721="Ma-Wn",SUMIFS(ZOiS!$F$4:$F$994,ZOiS!$B$4:$B$994,I721)-SUMIFS(ZOiS!$E$4:$E$994,ZOiS!$B$4:$B$994,I721),SUMIFS(ZOiS!$F$4:$F$994,ZOiS!$B$4:$B$994,I721)))),"")</f>
        <v/>
      </c>
    </row>
    <row r="722" spans="4:12" x14ac:dyDescent="0.2">
      <c r="D722" s="150" t="str">
        <f>IF(C722&lt;&gt;"",IF(C722="Wn",SUMIFS(ZOiS!$G$4:$G$994,ZOiS!$B$4:$B$994,A722),IF(C722="Wn-Ma",SUMIFS(ZOiS!$G$4:$G$994,ZOiS!$B$4:$B$994,A722)-SUMIFS(ZOiS!$H$4:$H$994,ZOiS!$B$4:$B$994,A722),IF(C722="Ma-Wn",SUMIFS(ZOiS!$H$4:$H$994,ZOiS!$B$4:$B$994,A722)-SUMIFS(ZOiS!$G$4:$G$994,ZOiS!$B$4:$B$994,A722),SUMIFS(ZOiS!$H$4:$H$994,ZOiS!$B$4:$B$994,A722)))),"")</f>
        <v/>
      </c>
      <c r="H722" s="150" t="str">
        <f>IF(G722&lt;&gt;"",IF(G722="Wn",SUMIFS(ZOiS!$G$4:$G$994,ZOiS!$B$4:$B$994,E722),IF(G722="Wn-Ma",SUMIFS(ZOiS!$G$4:$G$994,ZOiS!$B$4:$B$994,E722)-SUMIFS(ZOiS!$H$4:$H$994,ZOiS!$B$4:$B$994,E722),IF(G722="Ma-Wn",SUMIFS(ZOiS!$H$4:$H$994,ZOiS!$B$4:$B$994,E722)-SUMIFS(ZOiS!$G$4:$G$994,ZOiS!$B$4:$B$994,E722),SUMIFS(ZOiS!$H$4:$H$994,ZOiS!$B$4:$B$994,E722)))),"")</f>
        <v/>
      </c>
      <c r="L722" s="150" t="str">
        <f>IF(K722&lt;&gt;"",IF(K722="Wn",SUMIFS(ZOiS!$E$4:$E$994,ZOiS!$B$4:$B$994,I722),IF(K722="Wn-Ma",SUMIFS(ZOiS!$E$4:$E$994,ZOiS!$B$4:$B$994,I722)-SUMIFS(ZOiS!$F$4:$F$994,ZOiS!$B$4:$B$994,I722),IF(K722="Ma-Wn",SUMIFS(ZOiS!$F$4:$F$994,ZOiS!$B$4:$B$994,I722)-SUMIFS(ZOiS!$E$4:$E$994,ZOiS!$B$4:$B$994,I722),SUMIFS(ZOiS!$F$4:$F$994,ZOiS!$B$4:$B$994,I722)))),"")</f>
        <v/>
      </c>
    </row>
    <row r="723" spans="4:12" x14ac:dyDescent="0.2">
      <c r="D723" s="150" t="str">
        <f>IF(C723&lt;&gt;"",IF(C723="Wn",SUMIFS(ZOiS!$G$4:$G$994,ZOiS!$B$4:$B$994,A723),IF(C723="Wn-Ma",SUMIFS(ZOiS!$G$4:$G$994,ZOiS!$B$4:$B$994,A723)-SUMIFS(ZOiS!$H$4:$H$994,ZOiS!$B$4:$B$994,A723),IF(C723="Ma-Wn",SUMIFS(ZOiS!$H$4:$H$994,ZOiS!$B$4:$B$994,A723)-SUMIFS(ZOiS!$G$4:$G$994,ZOiS!$B$4:$B$994,A723),SUMIFS(ZOiS!$H$4:$H$994,ZOiS!$B$4:$B$994,A723)))),"")</f>
        <v/>
      </c>
      <c r="H723" s="150" t="str">
        <f>IF(G723&lt;&gt;"",IF(G723="Wn",SUMIFS(ZOiS!$G$4:$G$994,ZOiS!$B$4:$B$994,E723),IF(G723="Wn-Ma",SUMIFS(ZOiS!$G$4:$G$994,ZOiS!$B$4:$B$994,E723)-SUMIFS(ZOiS!$H$4:$H$994,ZOiS!$B$4:$B$994,E723),IF(G723="Ma-Wn",SUMIFS(ZOiS!$H$4:$H$994,ZOiS!$B$4:$B$994,E723)-SUMIFS(ZOiS!$G$4:$G$994,ZOiS!$B$4:$B$994,E723),SUMIFS(ZOiS!$H$4:$H$994,ZOiS!$B$4:$B$994,E723)))),"")</f>
        <v/>
      </c>
      <c r="L723" s="150" t="str">
        <f>IF(K723&lt;&gt;"",IF(K723="Wn",SUMIFS(ZOiS!$E$4:$E$994,ZOiS!$B$4:$B$994,I723),IF(K723="Wn-Ma",SUMIFS(ZOiS!$E$4:$E$994,ZOiS!$B$4:$B$994,I723)-SUMIFS(ZOiS!$F$4:$F$994,ZOiS!$B$4:$B$994,I723),IF(K723="Ma-Wn",SUMIFS(ZOiS!$F$4:$F$994,ZOiS!$B$4:$B$994,I723)-SUMIFS(ZOiS!$E$4:$E$994,ZOiS!$B$4:$B$994,I723),SUMIFS(ZOiS!$F$4:$F$994,ZOiS!$B$4:$B$994,I723)))),"")</f>
        <v/>
      </c>
    </row>
    <row r="724" spans="4:12" x14ac:dyDescent="0.2">
      <c r="D724" s="150" t="str">
        <f>IF(C724&lt;&gt;"",IF(C724="Wn",SUMIFS(ZOiS!$G$4:$G$994,ZOiS!$B$4:$B$994,A724),IF(C724="Wn-Ma",SUMIFS(ZOiS!$G$4:$G$994,ZOiS!$B$4:$B$994,A724)-SUMIFS(ZOiS!$H$4:$H$994,ZOiS!$B$4:$B$994,A724),IF(C724="Ma-Wn",SUMIFS(ZOiS!$H$4:$H$994,ZOiS!$B$4:$B$994,A724)-SUMIFS(ZOiS!$G$4:$G$994,ZOiS!$B$4:$B$994,A724),SUMIFS(ZOiS!$H$4:$H$994,ZOiS!$B$4:$B$994,A724)))),"")</f>
        <v/>
      </c>
      <c r="H724" s="150" t="str">
        <f>IF(G724&lt;&gt;"",IF(G724="Wn",SUMIFS(ZOiS!$G$4:$G$994,ZOiS!$B$4:$B$994,E724),IF(G724="Wn-Ma",SUMIFS(ZOiS!$G$4:$G$994,ZOiS!$B$4:$B$994,E724)-SUMIFS(ZOiS!$H$4:$H$994,ZOiS!$B$4:$B$994,E724),IF(G724="Ma-Wn",SUMIFS(ZOiS!$H$4:$H$994,ZOiS!$B$4:$B$994,E724)-SUMIFS(ZOiS!$G$4:$G$994,ZOiS!$B$4:$B$994,E724),SUMIFS(ZOiS!$H$4:$H$994,ZOiS!$B$4:$B$994,E724)))),"")</f>
        <v/>
      </c>
      <c r="L724" s="150" t="str">
        <f>IF(K724&lt;&gt;"",IF(K724="Wn",SUMIFS(ZOiS!$E$4:$E$994,ZOiS!$B$4:$B$994,I724),IF(K724="Wn-Ma",SUMIFS(ZOiS!$E$4:$E$994,ZOiS!$B$4:$B$994,I724)-SUMIFS(ZOiS!$F$4:$F$994,ZOiS!$B$4:$B$994,I724),IF(K724="Ma-Wn",SUMIFS(ZOiS!$F$4:$F$994,ZOiS!$B$4:$B$994,I724)-SUMIFS(ZOiS!$E$4:$E$994,ZOiS!$B$4:$B$994,I724),SUMIFS(ZOiS!$F$4:$F$994,ZOiS!$B$4:$B$994,I724)))),"")</f>
        <v/>
      </c>
    </row>
    <row r="725" spans="4:12" x14ac:dyDescent="0.2">
      <c r="D725" s="150" t="str">
        <f>IF(C725&lt;&gt;"",IF(C725="Wn",SUMIFS(ZOiS!$G$4:$G$994,ZOiS!$B$4:$B$994,A725),IF(C725="Wn-Ma",SUMIFS(ZOiS!$G$4:$G$994,ZOiS!$B$4:$B$994,A725)-SUMIFS(ZOiS!$H$4:$H$994,ZOiS!$B$4:$B$994,A725),IF(C725="Ma-Wn",SUMIFS(ZOiS!$H$4:$H$994,ZOiS!$B$4:$B$994,A725)-SUMIFS(ZOiS!$G$4:$G$994,ZOiS!$B$4:$B$994,A725),SUMIFS(ZOiS!$H$4:$H$994,ZOiS!$B$4:$B$994,A725)))),"")</f>
        <v/>
      </c>
      <c r="H725" s="150" t="str">
        <f>IF(G725&lt;&gt;"",IF(G725="Wn",SUMIFS(ZOiS!$G$4:$G$994,ZOiS!$B$4:$B$994,E725),IF(G725="Wn-Ma",SUMIFS(ZOiS!$G$4:$G$994,ZOiS!$B$4:$B$994,E725)-SUMIFS(ZOiS!$H$4:$H$994,ZOiS!$B$4:$B$994,E725),IF(G725="Ma-Wn",SUMIFS(ZOiS!$H$4:$H$994,ZOiS!$B$4:$B$994,E725)-SUMIFS(ZOiS!$G$4:$G$994,ZOiS!$B$4:$B$994,E725),SUMIFS(ZOiS!$H$4:$H$994,ZOiS!$B$4:$B$994,E725)))),"")</f>
        <v/>
      </c>
      <c r="L725" s="150" t="str">
        <f>IF(K725&lt;&gt;"",IF(K725="Wn",SUMIFS(ZOiS!$E$4:$E$994,ZOiS!$B$4:$B$994,I725),IF(K725="Wn-Ma",SUMIFS(ZOiS!$E$4:$E$994,ZOiS!$B$4:$B$994,I725)-SUMIFS(ZOiS!$F$4:$F$994,ZOiS!$B$4:$B$994,I725),IF(K725="Ma-Wn",SUMIFS(ZOiS!$F$4:$F$994,ZOiS!$B$4:$B$994,I725)-SUMIFS(ZOiS!$E$4:$E$994,ZOiS!$B$4:$B$994,I725),SUMIFS(ZOiS!$F$4:$F$994,ZOiS!$B$4:$B$994,I725)))),"")</f>
        <v/>
      </c>
    </row>
    <row r="726" spans="4:12" x14ac:dyDescent="0.2">
      <c r="D726" s="150" t="str">
        <f>IF(C726&lt;&gt;"",IF(C726="Wn",SUMIFS(ZOiS!$G$4:$G$994,ZOiS!$B$4:$B$994,A726),IF(C726="Wn-Ma",SUMIFS(ZOiS!$G$4:$G$994,ZOiS!$B$4:$B$994,A726)-SUMIFS(ZOiS!$H$4:$H$994,ZOiS!$B$4:$B$994,A726),IF(C726="Ma-Wn",SUMIFS(ZOiS!$H$4:$H$994,ZOiS!$B$4:$B$994,A726)-SUMIFS(ZOiS!$G$4:$G$994,ZOiS!$B$4:$B$994,A726),SUMIFS(ZOiS!$H$4:$H$994,ZOiS!$B$4:$B$994,A726)))),"")</f>
        <v/>
      </c>
      <c r="H726" s="150" t="str">
        <f>IF(G726&lt;&gt;"",IF(G726="Wn",SUMIFS(ZOiS!$G$4:$G$994,ZOiS!$B$4:$B$994,E726),IF(G726="Wn-Ma",SUMIFS(ZOiS!$G$4:$G$994,ZOiS!$B$4:$B$994,E726)-SUMIFS(ZOiS!$H$4:$H$994,ZOiS!$B$4:$B$994,E726),IF(G726="Ma-Wn",SUMIFS(ZOiS!$H$4:$H$994,ZOiS!$B$4:$B$994,E726)-SUMIFS(ZOiS!$G$4:$G$994,ZOiS!$B$4:$B$994,E726),SUMIFS(ZOiS!$H$4:$H$994,ZOiS!$B$4:$B$994,E726)))),"")</f>
        <v/>
      </c>
      <c r="L726" s="150" t="str">
        <f>IF(K726&lt;&gt;"",IF(K726="Wn",SUMIFS(ZOiS!$E$4:$E$994,ZOiS!$B$4:$B$994,I726),IF(K726="Wn-Ma",SUMIFS(ZOiS!$E$4:$E$994,ZOiS!$B$4:$B$994,I726)-SUMIFS(ZOiS!$F$4:$F$994,ZOiS!$B$4:$B$994,I726),IF(K726="Ma-Wn",SUMIFS(ZOiS!$F$4:$F$994,ZOiS!$B$4:$B$994,I726)-SUMIFS(ZOiS!$E$4:$E$994,ZOiS!$B$4:$B$994,I726),SUMIFS(ZOiS!$F$4:$F$994,ZOiS!$B$4:$B$994,I726)))),"")</f>
        <v/>
      </c>
    </row>
    <row r="727" spans="4:12" x14ac:dyDescent="0.2">
      <c r="D727" s="150" t="str">
        <f>IF(C727&lt;&gt;"",IF(C727="Wn",SUMIFS(ZOiS!$G$4:$G$994,ZOiS!$B$4:$B$994,A727),IF(C727="Wn-Ma",SUMIFS(ZOiS!$G$4:$G$994,ZOiS!$B$4:$B$994,A727)-SUMIFS(ZOiS!$H$4:$H$994,ZOiS!$B$4:$B$994,A727),IF(C727="Ma-Wn",SUMIFS(ZOiS!$H$4:$H$994,ZOiS!$B$4:$B$994,A727)-SUMIFS(ZOiS!$G$4:$G$994,ZOiS!$B$4:$B$994,A727),SUMIFS(ZOiS!$H$4:$H$994,ZOiS!$B$4:$B$994,A727)))),"")</f>
        <v/>
      </c>
      <c r="H727" s="150" t="str">
        <f>IF(G727&lt;&gt;"",IF(G727="Wn",SUMIFS(ZOiS!$G$4:$G$994,ZOiS!$B$4:$B$994,E727),IF(G727="Wn-Ma",SUMIFS(ZOiS!$G$4:$G$994,ZOiS!$B$4:$B$994,E727)-SUMIFS(ZOiS!$H$4:$H$994,ZOiS!$B$4:$B$994,E727),IF(G727="Ma-Wn",SUMIFS(ZOiS!$H$4:$H$994,ZOiS!$B$4:$B$994,E727)-SUMIFS(ZOiS!$G$4:$G$994,ZOiS!$B$4:$B$994,E727),SUMIFS(ZOiS!$H$4:$H$994,ZOiS!$B$4:$B$994,E727)))),"")</f>
        <v/>
      </c>
      <c r="L727" s="150" t="str">
        <f>IF(K727&lt;&gt;"",IF(K727="Wn",SUMIFS(ZOiS!$E$4:$E$994,ZOiS!$B$4:$B$994,I727),IF(K727="Wn-Ma",SUMIFS(ZOiS!$E$4:$E$994,ZOiS!$B$4:$B$994,I727)-SUMIFS(ZOiS!$F$4:$F$994,ZOiS!$B$4:$B$994,I727),IF(K727="Ma-Wn",SUMIFS(ZOiS!$F$4:$F$994,ZOiS!$B$4:$B$994,I727)-SUMIFS(ZOiS!$E$4:$E$994,ZOiS!$B$4:$B$994,I727),SUMIFS(ZOiS!$F$4:$F$994,ZOiS!$B$4:$B$994,I727)))),"")</f>
        <v/>
      </c>
    </row>
    <row r="728" spans="4:12" x14ac:dyDescent="0.2">
      <c r="D728" s="150" t="str">
        <f>IF(C728&lt;&gt;"",IF(C728="Wn",SUMIFS(ZOiS!$G$4:$G$994,ZOiS!$B$4:$B$994,A728),IF(C728="Wn-Ma",SUMIFS(ZOiS!$G$4:$G$994,ZOiS!$B$4:$B$994,A728)-SUMIFS(ZOiS!$H$4:$H$994,ZOiS!$B$4:$B$994,A728),IF(C728="Ma-Wn",SUMIFS(ZOiS!$H$4:$H$994,ZOiS!$B$4:$B$994,A728)-SUMIFS(ZOiS!$G$4:$G$994,ZOiS!$B$4:$B$994,A728),SUMIFS(ZOiS!$H$4:$H$994,ZOiS!$B$4:$B$994,A728)))),"")</f>
        <v/>
      </c>
      <c r="H728" s="150" t="str">
        <f>IF(G728&lt;&gt;"",IF(G728="Wn",SUMIFS(ZOiS!$G$4:$G$994,ZOiS!$B$4:$B$994,E728),IF(G728="Wn-Ma",SUMIFS(ZOiS!$G$4:$G$994,ZOiS!$B$4:$B$994,E728)-SUMIFS(ZOiS!$H$4:$H$994,ZOiS!$B$4:$B$994,E728),IF(G728="Ma-Wn",SUMIFS(ZOiS!$H$4:$H$994,ZOiS!$B$4:$B$994,E728)-SUMIFS(ZOiS!$G$4:$G$994,ZOiS!$B$4:$B$994,E728),SUMIFS(ZOiS!$H$4:$H$994,ZOiS!$B$4:$B$994,E728)))),"")</f>
        <v/>
      </c>
      <c r="L728" s="150" t="str">
        <f>IF(K728&lt;&gt;"",IF(K728="Wn",SUMIFS(ZOiS!$E$4:$E$994,ZOiS!$B$4:$B$994,I728),IF(K728="Wn-Ma",SUMIFS(ZOiS!$E$4:$E$994,ZOiS!$B$4:$B$994,I728)-SUMIFS(ZOiS!$F$4:$F$994,ZOiS!$B$4:$B$994,I728),IF(K728="Ma-Wn",SUMIFS(ZOiS!$F$4:$F$994,ZOiS!$B$4:$B$994,I728)-SUMIFS(ZOiS!$E$4:$E$994,ZOiS!$B$4:$B$994,I728),SUMIFS(ZOiS!$F$4:$F$994,ZOiS!$B$4:$B$994,I728)))),"")</f>
        <v/>
      </c>
    </row>
    <row r="729" spans="4:12" x14ac:dyDescent="0.2">
      <c r="D729" s="150" t="str">
        <f>IF(C729&lt;&gt;"",IF(C729="Wn",SUMIFS(ZOiS!$G$4:$G$994,ZOiS!$B$4:$B$994,A729),IF(C729="Wn-Ma",SUMIFS(ZOiS!$G$4:$G$994,ZOiS!$B$4:$B$994,A729)-SUMIFS(ZOiS!$H$4:$H$994,ZOiS!$B$4:$B$994,A729),IF(C729="Ma-Wn",SUMIFS(ZOiS!$H$4:$H$994,ZOiS!$B$4:$B$994,A729)-SUMIFS(ZOiS!$G$4:$G$994,ZOiS!$B$4:$B$994,A729),SUMIFS(ZOiS!$H$4:$H$994,ZOiS!$B$4:$B$994,A729)))),"")</f>
        <v/>
      </c>
      <c r="H729" s="150" t="str">
        <f>IF(G729&lt;&gt;"",IF(G729="Wn",SUMIFS(ZOiS!$G$4:$G$994,ZOiS!$B$4:$B$994,E729),IF(G729="Wn-Ma",SUMIFS(ZOiS!$G$4:$G$994,ZOiS!$B$4:$B$994,E729)-SUMIFS(ZOiS!$H$4:$H$994,ZOiS!$B$4:$B$994,E729),IF(G729="Ma-Wn",SUMIFS(ZOiS!$H$4:$H$994,ZOiS!$B$4:$B$994,E729)-SUMIFS(ZOiS!$G$4:$G$994,ZOiS!$B$4:$B$994,E729),SUMIFS(ZOiS!$H$4:$H$994,ZOiS!$B$4:$B$994,E729)))),"")</f>
        <v/>
      </c>
      <c r="L729" s="150" t="str">
        <f>IF(K729&lt;&gt;"",IF(K729="Wn",SUMIFS(ZOiS!$E$4:$E$994,ZOiS!$B$4:$B$994,I729),IF(K729="Wn-Ma",SUMIFS(ZOiS!$E$4:$E$994,ZOiS!$B$4:$B$994,I729)-SUMIFS(ZOiS!$F$4:$F$994,ZOiS!$B$4:$B$994,I729),IF(K729="Ma-Wn",SUMIFS(ZOiS!$F$4:$F$994,ZOiS!$B$4:$B$994,I729)-SUMIFS(ZOiS!$E$4:$E$994,ZOiS!$B$4:$B$994,I729),SUMIFS(ZOiS!$F$4:$F$994,ZOiS!$B$4:$B$994,I729)))),"")</f>
        <v/>
      </c>
    </row>
    <row r="730" spans="4:12" x14ac:dyDescent="0.2">
      <c r="D730" s="150" t="str">
        <f>IF(C730&lt;&gt;"",IF(C730="Wn",SUMIFS(ZOiS!$G$4:$G$994,ZOiS!$B$4:$B$994,A730),IF(C730="Wn-Ma",SUMIFS(ZOiS!$G$4:$G$994,ZOiS!$B$4:$B$994,A730)-SUMIFS(ZOiS!$H$4:$H$994,ZOiS!$B$4:$B$994,A730),IF(C730="Ma-Wn",SUMIFS(ZOiS!$H$4:$H$994,ZOiS!$B$4:$B$994,A730)-SUMIFS(ZOiS!$G$4:$G$994,ZOiS!$B$4:$B$994,A730),SUMIFS(ZOiS!$H$4:$H$994,ZOiS!$B$4:$B$994,A730)))),"")</f>
        <v/>
      </c>
      <c r="H730" s="150" t="str">
        <f>IF(G730&lt;&gt;"",IF(G730="Wn",SUMIFS(ZOiS!$G$4:$G$994,ZOiS!$B$4:$B$994,E730),IF(G730="Wn-Ma",SUMIFS(ZOiS!$G$4:$G$994,ZOiS!$B$4:$B$994,E730)-SUMIFS(ZOiS!$H$4:$H$994,ZOiS!$B$4:$B$994,E730),IF(G730="Ma-Wn",SUMIFS(ZOiS!$H$4:$H$994,ZOiS!$B$4:$B$994,E730)-SUMIFS(ZOiS!$G$4:$G$994,ZOiS!$B$4:$B$994,E730),SUMIFS(ZOiS!$H$4:$H$994,ZOiS!$B$4:$B$994,E730)))),"")</f>
        <v/>
      </c>
      <c r="L730" s="150" t="str">
        <f>IF(K730&lt;&gt;"",IF(K730="Wn",SUMIFS(ZOiS!$E$4:$E$994,ZOiS!$B$4:$B$994,I730),IF(K730="Wn-Ma",SUMIFS(ZOiS!$E$4:$E$994,ZOiS!$B$4:$B$994,I730)-SUMIFS(ZOiS!$F$4:$F$994,ZOiS!$B$4:$B$994,I730),IF(K730="Ma-Wn",SUMIFS(ZOiS!$F$4:$F$994,ZOiS!$B$4:$B$994,I730)-SUMIFS(ZOiS!$E$4:$E$994,ZOiS!$B$4:$B$994,I730),SUMIFS(ZOiS!$F$4:$F$994,ZOiS!$B$4:$B$994,I730)))),"")</f>
        <v/>
      </c>
    </row>
    <row r="731" spans="4:12" x14ac:dyDescent="0.2">
      <c r="D731" s="150" t="str">
        <f>IF(C731&lt;&gt;"",IF(C731="Wn",SUMIFS(ZOiS!$G$4:$G$994,ZOiS!$B$4:$B$994,A731),IF(C731="Wn-Ma",SUMIFS(ZOiS!$G$4:$G$994,ZOiS!$B$4:$B$994,A731)-SUMIFS(ZOiS!$H$4:$H$994,ZOiS!$B$4:$B$994,A731),IF(C731="Ma-Wn",SUMIFS(ZOiS!$H$4:$H$994,ZOiS!$B$4:$B$994,A731)-SUMIFS(ZOiS!$G$4:$G$994,ZOiS!$B$4:$B$994,A731),SUMIFS(ZOiS!$H$4:$H$994,ZOiS!$B$4:$B$994,A731)))),"")</f>
        <v/>
      </c>
      <c r="H731" s="150" t="str">
        <f>IF(G731&lt;&gt;"",IF(G731="Wn",SUMIFS(ZOiS!$G$4:$G$994,ZOiS!$B$4:$B$994,E731),IF(G731="Wn-Ma",SUMIFS(ZOiS!$G$4:$G$994,ZOiS!$B$4:$B$994,E731)-SUMIFS(ZOiS!$H$4:$H$994,ZOiS!$B$4:$B$994,E731),IF(G731="Ma-Wn",SUMIFS(ZOiS!$H$4:$H$994,ZOiS!$B$4:$B$994,E731)-SUMIFS(ZOiS!$G$4:$G$994,ZOiS!$B$4:$B$994,E731),SUMIFS(ZOiS!$H$4:$H$994,ZOiS!$B$4:$B$994,E731)))),"")</f>
        <v/>
      </c>
      <c r="L731" s="150" t="str">
        <f>IF(K731&lt;&gt;"",IF(K731="Wn",SUMIFS(ZOiS!$E$4:$E$994,ZOiS!$B$4:$B$994,I731),IF(K731="Wn-Ma",SUMIFS(ZOiS!$E$4:$E$994,ZOiS!$B$4:$B$994,I731)-SUMIFS(ZOiS!$F$4:$F$994,ZOiS!$B$4:$B$994,I731),IF(K731="Ma-Wn",SUMIFS(ZOiS!$F$4:$F$994,ZOiS!$B$4:$B$994,I731)-SUMIFS(ZOiS!$E$4:$E$994,ZOiS!$B$4:$B$994,I731),SUMIFS(ZOiS!$F$4:$F$994,ZOiS!$B$4:$B$994,I731)))),"")</f>
        <v/>
      </c>
    </row>
    <row r="732" spans="4:12" x14ac:dyDescent="0.2">
      <c r="D732" s="150" t="str">
        <f>IF(C732&lt;&gt;"",IF(C732="Wn",SUMIFS(ZOiS!$G$4:$G$994,ZOiS!$B$4:$B$994,A732),IF(C732="Wn-Ma",SUMIFS(ZOiS!$G$4:$G$994,ZOiS!$B$4:$B$994,A732)-SUMIFS(ZOiS!$H$4:$H$994,ZOiS!$B$4:$B$994,A732),IF(C732="Ma-Wn",SUMIFS(ZOiS!$H$4:$H$994,ZOiS!$B$4:$B$994,A732)-SUMIFS(ZOiS!$G$4:$G$994,ZOiS!$B$4:$B$994,A732),SUMIFS(ZOiS!$H$4:$H$994,ZOiS!$B$4:$B$994,A732)))),"")</f>
        <v/>
      </c>
      <c r="H732" s="150" t="str">
        <f>IF(G732&lt;&gt;"",IF(G732="Wn",SUMIFS(ZOiS!$G$4:$G$994,ZOiS!$B$4:$B$994,E732),IF(G732="Wn-Ma",SUMIFS(ZOiS!$G$4:$G$994,ZOiS!$B$4:$B$994,E732)-SUMIFS(ZOiS!$H$4:$H$994,ZOiS!$B$4:$B$994,E732),IF(G732="Ma-Wn",SUMIFS(ZOiS!$H$4:$H$994,ZOiS!$B$4:$B$994,E732)-SUMIFS(ZOiS!$G$4:$G$994,ZOiS!$B$4:$B$994,E732),SUMIFS(ZOiS!$H$4:$H$994,ZOiS!$B$4:$B$994,E732)))),"")</f>
        <v/>
      </c>
      <c r="L732" s="150" t="str">
        <f>IF(K732&lt;&gt;"",IF(K732="Wn",SUMIFS(ZOiS!$E$4:$E$994,ZOiS!$B$4:$B$994,I732),IF(K732="Wn-Ma",SUMIFS(ZOiS!$E$4:$E$994,ZOiS!$B$4:$B$994,I732)-SUMIFS(ZOiS!$F$4:$F$994,ZOiS!$B$4:$B$994,I732),IF(K732="Ma-Wn",SUMIFS(ZOiS!$F$4:$F$994,ZOiS!$B$4:$B$994,I732)-SUMIFS(ZOiS!$E$4:$E$994,ZOiS!$B$4:$B$994,I732),SUMIFS(ZOiS!$F$4:$F$994,ZOiS!$B$4:$B$994,I732)))),"")</f>
        <v/>
      </c>
    </row>
    <row r="733" spans="4:12" x14ac:dyDescent="0.2">
      <c r="D733" s="150" t="str">
        <f>IF(C733&lt;&gt;"",IF(C733="Wn",SUMIFS(ZOiS!$G$4:$G$994,ZOiS!$B$4:$B$994,A733),IF(C733="Wn-Ma",SUMIFS(ZOiS!$G$4:$G$994,ZOiS!$B$4:$B$994,A733)-SUMIFS(ZOiS!$H$4:$H$994,ZOiS!$B$4:$B$994,A733),IF(C733="Ma-Wn",SUMIFS(ZOiS!$H$4:$H$994,ZOiS!$B$4:$B$994,A733)-SUMIFS(ZOiS!$G$4:$G$994,ZOiS!$B$4:$B$994,A733),SUMIFS(ZOiS!$H$4:$H$994,ZOiS!$B$4:$B$994,A733)))),"")</f>
        <v/>
      </c>
      <c r="H733" s="150" t="str">
        <f>IF(G733&lt;&gt;"",IF(G733="Wn",SUMIFS(ZOiS!$G$4:$G$994,ZOiS!$B$4:$B$994,E733),IF(G733="Wn-Ma",SUMIFS(ZOiS!$G$4:$G$994,ZOiS!$B$4:$B$994,E733)-SUMIFS(ZOiS!$H$4:$H$994,ZOiS!$B$4:$B$994,E733),IF(G733="Ma-Wn",SUMIFS(ZOiS!$H$4:$H$994,ZOiS!$B$4:$B$994,E733)-SUMIFS(ZOiS!$G$4:$G$994,ZOiS!$B$4:$B$994,E733),SUMIFS(ZOiS!$H$4:$H$994,ZOiS!$B$4:$B$994,E733)))),"")</f>
        <v/>
      </c>
      <c r="L733" s="150" t="str">
        <f>IF(K733&lt;&gt;"",IF(K733="Wn",SUMIFS(ZOiS!$E$4:$E$994,ZOiS!$B$4:$B$994,I733),IF(K733="Wn-Ma",SUMIFS(ZOiS!$E$4:$E$994,ZOiS!$B$4:$B$994,I733)-SUMIFS(ZOiS!$F$4:$F$994,ZOiS!$B$4:$B$994,I733),IF(K733="Ma-Wn",SUMIFS(ZOiS!$F$4:$F$994,ZOiS!$B$4:$B$994,I733)-SUMIFS(ZOiS!$E$4:$E$994,ZOiS!$B$4:$B$994,I733),SUMIFS(ZOiS!$F$4:$F$994,ZOiS!$B$4:$B$994,I733)))),"")</f>
        <v/>
      </c>
    </row>
    <row r="734" spans="4:12" x14ac:dyDescent="0.2">
      <c r="D734" s="150" t="str">
        <f>IF(C734&lt;&gt;"",IF(C734="Wn",SUMIFS(ZOiS!$G$4:$G$994,ZOiS!$B$4:$B$994,A734),IF(C734="Wn-Ma",SUMIFS(ZOiS!$G$4:$G$994,ZOiS!$B$4:$B$994,A734)-SUMIFS(ZOiS!$H$4:$H$994,ZOiS!$B$4:$B$994,A734),IF(C734="Ma-Wn",SUMIFS(ZOiS!$H$4:$H$994,ZOiS!$B$4:$B$994,A734)-SUMIFS(ZOiS!$G$4:$G$994,ZOiS!$B$4:$B$994,A734),SUMIFS(ZOiS!$H$4:$H$994,ZOiS!$B$4:$B$994,A734)))),"")</f>
        <v/>
      </c>
      <c r="H734" s="150" t="str">
        <f>IF(G734&lt;&gt;"",IF(G734="Wn",SUMIFS(ZOiS!$G$4:$G$994,ZOiS!$B$4:$B$994,E734),IF(G734="Wn-Ma",SUMIFS(ZOiS!$G$4:$G$994,ZOiS!$B$4:$B$994,E734)-SUMIFS(ZOiS!$H$4:$H$994,ZOiS!$B$4:$B$994,E734),IF(G734="Ma-Wn",SUMIFS(ZOiS!$H$4:$H$994,ZOiS!$B$4:$B$994,E734)-SUMIFS(ZOiS!$G$4:$G$994,ZOiS!$B$4:$B$994,E734),SUMIFS(ZOiS!$H$4:$H$994,ZOiS!$B$4:$B$994,E734)))),"")</f>
        <v/>
      </c>
      <c r="L734" s="150" t="str">
        <f>IF(K734&lt;&gt;"",IF(K734="Wn",SUMIFS(ZOiS!$E$4:$E$994,ZOiS!$B$4:$B$994,I734),IF(K734="Wn-Ma",SUMIFS(ZOiS!$E$4:$E$994,ZOiS!$B$4:$B$994,I734)-SUMIFS(ZOiS!$F$4:$F$994,ZOiS!$B$4:$B$994,I734),IF(K734="Ma-Wn",SUMIFS(ZOiS!$F$4:$F$994,ZOiS!$B$4:$B$994,I734)-SUMIFS(ZOiS!$E$4:$E$994,ZOiS!$B$4:$B$994,I734),SUMIFS(ZOiS!$F$4:$F$994,ZOiS!$B$4:$B$994,I734)))),"")</f>
        <v/>
      </c>
    </row>
    <row r="735" spans="4:12" x14ac:dyDescent="0.2">
      <c r="D735" s="150" t="str">
        <f>IF(C735&lt;&gt;"",IF(C735="Wn",SUMIFS(ZOiS!$G$4:$G$994,ZOiS!$B$4:$B$994,A735),IF(C735="Wn-Ma",SUMIFS(ZOiS!$G$4:$G$994,ZOiS!$B$4:$B$994,A735)-SUMIFS(ZOiS!$H$4:$H$994,ZOiS!$B$4:$B$994,A735),IF(C735="Ma-Wn",SUMIFS(ZOiS!$H$4:$H$994,ZOiS!$B$4:$B$994,A735)-SUMIFS(ZOiS!$G$4:$G$994,ZOiS!$B$4:$B$994,A735),SUMIFS(ZOiS!$H$4:$H$994,ZOiS!$B$4:$B$994,A735)))),"")</f>
        <v/>
      </c>
      <c r="H735" s="150" t="str">
        <f>IF(G735&lt;&gt;"",IF(G735="Wn",SUMIFS(ZOiS!$G$4:$G$994,ZOiS!$B$4:$B$994,E735),IF(G735="Wn-Ma",SUMIFS(ZOiS!$G$4:$G$994,ZOiS!$B$4:$B$994,E735)-SUMIFS(ZOiS!$H$4:$H$994,ZOiS!$B$4:$B$994,E735),IF(G735="Ma-Wn",SUMIFS(ZOiS!$H$4:$H$994,ZOiS!$B$4:$B$994,E735)-SUMIFS(ZOiS!$G$4:$G$994,ZOiS!$B$4:$B$994,E735),SUMIFS(ZOiS!$H$4:$H$994,ZOiS!$B$4:$B$994,E735)))),"")</f>
        <v/>
      </c>
      <c r="L735" s="150" t="str">
        <f>IF(K735&lt;&gt;"",IF(K735="Wn",SUMIFS(ZOiS!$E$4:$E$994,ZOiS!$B$4:$B$994,I735),IF(K735="Wn-Ma",SUMIFS(ZOiS!$E$4:$E$994,ZOiS!$B$4:$B$994,I735)-SUMIFS(ZOiS!$F$4:$F$994,ZOiS!$B$4:$B$994,I735),IF(K735="Ma-Wn",SUMIFS(ZOiS!$F$4:$F$994,ZOiS!$B$4:$B$994,I735)-SUMIFS(ZOiS!$E$4:$E$994,ZOiS!$B$4:$B$994,I735),SUMIFS(ZOiS!$F$4:$F$994,ZOiS!$B$4:$B$994,I735)))),"")</f>
        <v/>
      </c>
    </row>
    <row r="736" spans="4:12" x14ac:dyDescent="0.2">
      <c r="D736" s="150" t="str">
        <f>IF(C736&lt;&gt;"",IF(C736="Wn",SUMIFS(ZOiS!$G$4:$G$994,ZOiS!$B$4:$B$994,A736),IF(C736="Wn-Ma",SUMIFS(ZOiS!$G$4:$G$994,ZOiS!$B$4:$B$994,A736)-SUMIFS(ZOiS!$H$4:$H$994,ZOiS!$B$4:$B$994,A736),IF(C736="Ma-Wn",SUMIFS(ZOiS!$H$4:$H$994,ZOiS!$B$4:$B$994,A736)-SUMIFS(ZOiS!$G$4:$G$994,ZOiS!$B$4:$B$994,A736),SUMIFS(ZOiS!$H$4:$H$994,ZOiS!$B$4:$B$994,A736)))),"")</f>
        <v/>
      </c>
      <c r="H736" s="150" t="str">
        <f>IF(G736&lt;&gt;"",IF(G736="Wn",SUMIFS(ZOiS!$G$4:$G$994,ZOiS!$B$4:$B$994,E736),IF(G736="Wn-Ma",SUMIFS(ZOiS!$G$4:$G$994,ZOiS!$B$4:$B$994,E736)-SUMIFS(ZOiS!$H$4:$H$994,ZOiS!$B$4:$B$994,E736),IF(G736="Ma-Wn",SUMIFS(ZOiS!$H$4:$H$994,ZOiS!$B$4:$B$994,E736)-SUMIFS(ZOiS!$G$4:$G$994,ZOiS!$B$4:$B$994,E736),SUMIFS(ZOiS!$H$4:$H$994,ZOiS!$B$4:$B$994,E736)))),"")</f>
        <v/>
      </c>
      <c r="L736" s="150" t="str">
        <f>IF(K736&lt;&gt;"",IF(K736="Wn",SUMIFS(ZOiS!$E$4:$E$994,ZOiS!$B$4:$B$994,I736),IF(K736="Wn-Ma",SUMIFS(ZOiS!$E$4:$E$994,ZOiS!$B$4:$B$994,I736)-SUMIFS(ZOiS!$F$4:$F$994,ZOiS!$B$4:$B$994,I736),IF(K736="Ma-Wn",SUMIFS(ZOiS!$F$4:$F$994,ZOiS!$B$4:$B$994,I736)-SUMIFS(ZOiS!$E$4:$E$994,ZOiS!$B$4:$B$994,I736),SUMIFS(ZOiS!$F$4:$F$994,ZOiS!$B$4:$B$994,I736)))),"")</f>
        <v/>
      </c>
    </row>
    <row r="737" spans="4:12" x14ac:dyDescent="0.2">
      <c r="D737" s="150" t="str">
        <f>IF(C737&lt;&gt;"",IF(C737="Wn",SUMIFS(ZOiS!$G$4:$G$994,ZOiS!$B$4:$B$994,A737),IF(C737="Wn-Ma",SUMIFS(ZOiS!$G$4:$G$994,ZOiS!$B$4:$B$994,A737)-SUMIFS(ZOiS!$H$4:$H$994,ZOiS!$B$4:$B$994,A737),IF(C737="Ma-Wn",SUMIFS(ZOiS!$H$4:$H$994,ZOiS!$B$4:$B$994,A737)-SUMIFS(ZOiS!$G$4:$G$994,ZOiS!$B$4:$B$994,A737),SUMIFS(ZOiS!$H$4:$H$994,ZOiS!$B$4:$B$994,A737)))),"")</f>
        <v/>
      </c>
      <c r="H737" s="150" t="str">
        <f>IF(G737&lt;&gt;"",IF(G737="Wn",SUMIFS(ZOiS!$G$4:$G$994,ZOiS!$B$4:$B$994,E737),IF(G737="Wn-Ma",SUMIFS(ZOiS!$G$4:$G$994,ZOiS!$B$4:$B$994,E737)-SUMIFS(ZOiS!$H$4:$H$994,ZOiS!$B$4:$B$994,E737),IF(G737="Ma-Wn",SUMIFS(ZOiS!$H$4:$H$994,ZOiS!$B$4:$B$994,E737)-SUMIFS(ZOiS!$G$4:$G$994,ZOiS!$B$4:$B$994,E737),SUMIFS(ZOiS!$H$4:$H$994,ZOiS!$B$4:$B$994,E737)))),"")</f>
        <v/>
      </c>
      <c r="L737" s="150" t="str">
        <f>IF(K737&lt;&gt;"",IF(K737="Wn",SUMIFS(ZOiS!$E$4:$E$994,ZOiS!$B$4:$B$994,I737),IF(K737="Wn-Ma",SUMIFS(ZOiS!$E$4:$E$994,ZOiS!$B$4:$B$994,I737)-SUMIFS(ZOiS!$F$4:$F$994,ZOiS!$B$4:$B$994,I737),IF(K737="Ma-Wn",SUMIFS(ZOiS!$F$4:$F$994,ZOiS!$B$4:$B$994,I737)-SUMIFS(ZOiS!$E$4:$E$994,ZOiS!$B$4:$B$994,I737),SUMIFS(ZOiS!$F$4:$F$994,ZOiS!$B$4:$B$994,I737)))),"")</f>
        <v/>
      </c>
    </row>
    <row r="738" spans="4:12" x14ac:dyDescent="0.2">
      <c r="D738" s="150" t="str">
        <f>IF(C738&lt;&gt;"",IF(C738="Wn",SUMIFS(ZOiS!$G$4:$G$994,ZOiS!$B$4:$B$994,A738),IF(C738="Wn-Ma",SUMIFS(ZOiS!$G$4:$G$994,ZOiS!$B$4:$B$994,A738)-SUMIFS(ZOiS!$H$4:$H$994,ZOiS!$B$4:$B$994,A738),IF(C738="Ma-Wn",SUMIFS(ZOiS!$H$4:$H$994,ZOiS!$B$4:$B$994,A738)-SUMIFS(ZOiS!$G$4:$G$994,ZOiS!$B$4:$B$994,A738),SUMIFS(ZOiS!$H$4:$H$994,ZOiS!$B$4:$B$994,A738)))),"")</f>
        <v/>
      </c>
      <c r="H738" s="150" t="str">
        <f>IF(G738&lt;&gt;"",IF(G738="Wn",SUMIFS(ZOiS!$G$4:$G$994,ZOiS!$B$4:$B$994,E738),IF(G738="Wn-Ma",SUMIFS(ZOiS!$G$4:$G$994,ZOiS!$B$4:$B$994,E738)-SUMIFS(ZOiS!$H$4:$H$994,ZOiS!$B$4:$B$994,E738),IF(G738="Ma-Wn",SUMIFS(ZOiS!$H$4:$H$994,ZOiS!$B$4:$B$994,E738)-SUMIFS(ZOiS!$G$4:$G$994,ZOiS!$B$4:$B$994,E738),SUMIFS(ZOiS!$H$4:$H$994,ZOiS!$B$4:$B$994,E738)))),"")</f>
        <v/>
      </c>
      <c r="L738" s="150" t="str">
        <f>IF(K738&lt;&gt;"",IF(K738="Wn",SUMIFS(ZOiS!$E$4:$E$994,ZOiS!$B$4:$B$994,I738),IF(K738="Wn-Ma",SUMIFS(ZOiS!$E$4:$E$994,ZOiS!$B$4:$B$994,I738)-SUMIFS(ZOiS!$F$4:$F$994,ZOiS!$B$4:$B$994,I738),IF(K738="Ma-Wn",SUMIFS(ZOiS!$F$4:$F$994,ZOiS!$B$4:$B$994,I738)-SUMIFS(ZOiS!$E$4:$E$994,ZOiS!$B$4:$B$994,I738),SUMIFS(ZOiS!$F$4:$F$994,ZOiS!$B$4:$B$994,I738)))),"")</f>
        <v/>
      </c>
    </row>
    <row r="739" spans="4:12" x14ac:dyDescent="0.2">
      <c r="D739" s="150" t="str">
        <f>IF(C739&lt;&gt;"",IF(C739="Wn",SUMIFS(ZOiS!$G$4:$G$994,ZOiS!$B$4:$B$994,A739),IF(C739="Wn-Ma",SUMIFS(ZOiS!$G$4:$G$994,ZOiS!$B$4:$B$994,A739)-SUMIFS(ZOiS!$H$4:$H$994,ZOiS!$B$4:$B$994,A739),IF(C739="Ma-Wn",SUMIFS(ZOiS!$H$4:$H$994,ZOiS!$B$4:$B$994,A739)-SUMIFS(ZOiS!$G$4:$G$994,ZOiS!$B$4:$B$994,A739),SUMIFS(ZOiS!$H$4:$H$994,ZOiS!$B$4:$B$994,A739)))),"")</f>
        <v/>
      </c>
      <c r="H739" s="150" t="str">
        <f>IF(G739&lt;&gt;"",IF(G739="Wn",SUMIFS(ZOiS!$G$4:$G$994,ZOiS!$B$4:$B$994,E739),IF(G739="Wn-Ma",SUMIFS(ZOiS!$G$4:$G$994,ZOiS!$B$4:$B$994,E739)-SUMIFS(ZOiS!$H$4:$H$994,ZOiS!$B$4:$B$994,E739),IF(G739="Ma-Wn",SUMIFS(ZOiS!$H$4:$H$994,ZOiS!$B$4:$B$994,E739)-SUMIFS(ZOiS!$G$4:$G$994,ZOiS!$B$4:$B$994,E739),SUMIFS(ZOiS!$H$4:$H$994,ZOiS!$B$4:$B$994,E739)))),"")</f>
        <v/>
      </c>
      <c r="L739" s="150" t="str">
        <f>IF(K739&lt;&gt;"",IF(K739="Wn",SUMIFS(ZOiS!$E$4:$E$994,ZOiS!$B$4:$B$994,I739),IF(K739="Wn-Ma",SUMIFS(ZOiS!$E$4:$E$994,ZOiS!$B$4:$B$994,I739)-SUMIFS(ZOiS!$F$4:$F$994,ZOiS!$B$4:$B$994,I739),IF(K739="Ma-Wn",SUMIFS(ZOiS!$F$4:$F$994,ZOiS!$B$4:$B$994,I739)-SUMIFS(ZOiS!$E$4:$E$994,ZOiS!$B$4:$B$994,I739),SUMIFS(ZOiS!$F$4:$F$994,ZOiS!$B$4:$B$994,I739)))),"")</f>
        <v/>
      </c>
    </row>
    <row r="740" spans="4:12" x14ac:dyDescent="0.2">
      <c r="D740" s="150" t="str">
        <f>IF(C740&lt;&gt;"",IF(C740="Wn",SUMIFS(ZOiS!$G$4:$G$994,ZOiS!$B$4:$B$994,A740),IF(C740="Wn-Ma",SUMIFS(ZOiS!$G$4:$G$994,ZOiS!$B$4:$B$994,A740)-SUMIFS(ZOiS!$H$4:$H$994,ZOiS!$B$4:$B$994,A740),IF(C740="Ma-Wn",SUMIFS(ZOiS!$H$4:$H$994,ZOiS!$B$4:$B$994,A740)-SUMIFS(ZOiS!$G$4:$G$994,ZOiS!$B$4:$B$994,A740),SUMIFS(ZOiS!$H$4:$H$994,ZOiS!$B$4:$B$994,A740)))),"")</f>
        <v/>
      </c>
      <c r="H740" s="150" t="str">
        <f>IF(G740&lt;&gt;"",IF(G740="Wn",SUMIFS(ZOiS!$G$4:$G$994,ZOiS!$B$4:$B$994,E740),IF(G740="Wn-Ma",SUMIFS(ZOiS!$G$4:$G$994,ZOiS!$B$4:$B$994,E740)-SUMIFS(ZOiS!$H$4:$H$994,ZOiS!$B$4:$B$994,E740),IF(G740="Ma-Wn",SUMIFS(ZOiS!$H$4:$H$994,ZOiS!$B$4:$B$994,E740)-SUMIFS(ZOiS!$G$4:$G$994,ZOiS!$B$4:$B$994,E740),SUMIFS(ZOiS!$H$4:$H$994,ZOiS!$B$4:$B$994,E740)))),"")</f>
        <v/>
      </c>
      <c r="L740" s="150" t="str">
        <f>IF(K740&lt;&gt;"",IF(K740="Wn",SUMIFS(ZOiS!$E$4:$E$994,ZOiS!$B$4:$B$994,I740),IF(K740="Wn-Ma",SUMIFS(ZOiS!$E$4:$E$994,ZOiS!$B$4:$B$994,I740)-SUMIFS(ZOiS!$F$4:$F$994,ZOiS!$B$4:$B$994,I740),IF(K740="Ma-Wn",SUMIFS(ZOiS!$F$4:$F$994,ZOiS!$B$4:$B$994,I740)-SUMIFS(ZOiS!$E$4:$E$994,ZOiS!$B$4:$B$994,I740),SUMIFS(ZOiS!$F$4:$F$994,ZOiS!$B$4:$B$994,I740)))),"")</f>
        <v/>
      </c>
    </row>
    <row r="741" spans="4:12" x14ac:dyDescent="0.2">
      <c r="D741" s="150" t="str">
        <f>IF(C741&lt;&gt;"",IF(C741="Wn",SUMIFS(ZOiS!$G$4:$G$994,ZOiS!$B$4:$B$994,A741),IF(C741="Wn-Ma",SUMIFS(ZOiS!$G$4:$G$994,ZOiS!$B$4:$B$994,A741)-SUMIFS(ZOiS!$H$4:$H$994,ZOiS!$B$4:$B$994,A741),IF(C741="Ma-Wn",SUMIFS(ZOiS!$H$4:$H$994,ZOiS!$B$4:$B$994,A741)-SUMIFS(ZOiS!$G$4:$G$994,ZOiS!$B$4:$B$994,A741),SUMIFS(ZOiS!$H$4:$H$994,ZOiS!$B$4:$B$994,A741)))),"")</f>
        <v/>
      </c>
      <c r="H741" s="150" t="str">
        <f>IF(G741&lt;&gt;"",IF(G741="Wn",SUMIFS(ZOiS!$G$4:$G$994,ZOiS!$B$4:$B$994,E741),IF(G741="Wn-Ma",SUMIFS(ZOiS!$G$4:$G$994,ZOiS!$B$4:$B$994,E741)-SUMIFS(ZOiS!$H$4:$H$994,ZOiS!$B$4:$B$994,E741),IF(G741="Ma-Wn",SUMIFS(ZOiS!$H$4:$H$994,ZOiS!$B$4:$B$994,E741)-SUMIFS(ZOiS!$G$4:$G$994,ZOiS!$B$4:$B$994,E741),SUMIFS(ZOiS!$H$4:$H$994,ZOiS!$B$4:$B$994,E741)))),"")</f>
        <v/>
      </c>
      <c r="L741" s="150" t="str">
        <f>IF(K741&lt;&gt;"",IF(K741="Wn",SUMIFS(ZOiS!$E$4:$E$994,ZOiS!$B$4:$B$994,I741),IF(K741="Wn-Ma",SUMIFS(ZOiS!$E$4:$E$994,ZOiS!$B$4:$B$994,I741)-SUMIFS(ZOiS!$F$4:$F$994,ZOiS!$B$4:$B$994,I741),IF(K741="Ma-Wn",SUMIFS(ZOiS!$F$4:$F$994,ZOiS!$B$4:$B$994,I741)-SUMIFS(ZOiS!$E$4:$E$994,ZOiS!$B$4:$B$994,I741),SUMIFS(ZOiS!$F$4:$F$994,ZOiS!$B$4:$B$994,I741)))),"")</f>
        <v/>
      </c>
    </row>
    <row r="742" spans="4:12" x14ac:dyDescent="0.2">
      <c r="D742" s="150" t="str">
        <f>IF(C742&lt;&gt;"",IF(C742="Wn",SUMIFS(ZOiS!$G$4:$G$994,ZOiS!$B$4:$B$994,A742),IF(C742="Wn-Ma",SUMIFS(ZOiS!$G$4:$G$994,ZOiS!$B$4:$B$994,A742)-SUMIFS(ZOiS!$H$4:$H$994,ZOiS!$B$4:$B$994,A742),IF(C742="Ma-Wn",SUMIFS(ZOiS!$H$4:$H$994,ZOiS!$B$4:$B$994,A742)-SUMIFS(ZOiS!$G$4:$G$994,ZOiS!$B$4:$B$994,A742),SUMIFS(ZOiS!$H$4:$H$994,ZOiS!$B$4:$B$994,A742)))),"")</f>
        <v/>
      </c>
      <c r="H742" s="150" t="str">
        <f>IF(G742&lt;&gt;"",IF(G742="Wn",SUMIFS(ZOiS!$G$4:$G$994,ZOiS!$B$4:$B$994,E742),IF(G742="Wn-Ma",SUMIFS(ZOiS!$G$4:$G$994,ZOiS!$B$4:$B$994,E742)-SUMIFS(ZOiS!$H$4:$H$994,ZOiS!$B$4:$B$994,E742),IF(G742="Ma-Wn",SUMIFS(ZOiS!$H$4:$H$994,ZOiS!$B$4:$B$994,E742)-SUMIFS(ZOiS!$G$4:$G$994,ZOiS!$B$4:$B$994,E742),SUMIFS(ZOiS!$H$4:$H$994,ZOiS!$B$4:$B$994,E742)))),"")</f>
        <v/>
      </c>
      <c r="L742" s="150" t="str">
        <f>IF(K742&lt;&gt;"",IF(K742="Wn",SUMIFS(ZOiS!$E$4:$E$994,ZOiS!$B$4:$B$994,I742),IF(K742="Wn-Ma",SUMIFS(ZOiS!$E$4:$E$994,ZOiS!$B$4:$B$994,I742)-SUMIFS(ZOiS!$F$4:$F$994,ZOiS!$B$4:$B$994,I742),IF(K742="Ma-Wn",SUMIFS(ZOiS!$F$4:$F$994,ZOiS!$B$4:$B$994,I742)-SUMIFS(ZOiS!$E$4:$E$994,ZOiS!$B$4:$B$994,I742),SUMIFS(ZOiS!$F$4:$F$994,ZOiS!$B$4:$B$994,I742)))),"")</f>
        <v/>
      </c>
    </row>
    <row r="743" spans="4:12" x14ac:dyDescent="0.2">
      <c r="D743" s="150" t="str">
        <f>IF(C743&lt;&gt;"",IF(C743="Wn",SUMIFS(ZOiS!$G$4:$G$994,ZOiS!$B$4:$B$994,A743),IF(C743="Wn-Ma",SUMIFS(ZOiS!$G$4:$G$994,ZOiS!$B$4:$B$994,A743)-SUMIFS(ZOiS!$H$4:$H$994,ZOiS!$B$4:$B$994,A743),IF(C743="Ma-Wn",SUMIFS(ZOiS!$H$4:$H$994,ZOiS!$B$4:$B$994,A743)-SUMIFS(ZOiS!$G$4:$G$994,ZOiS!$B$4:$B$994,A743),SUMIFS(ZOiS!$H$4:$H$994,ZOiS!$B$4:$B$994,A743)))),"")</f>
        <v/>
      </c>
      <c r="H743" s="150" t="str">
        <f>IF(G743&lt;&gt;"",IF(G743="Wn",SUMIFS(ZOiS!$G$4:$G$994,ZOiS!$B$4:$B$994,E743),IF(G743="Wn-Ma",SUMIFS(ZOiS!$G$4:$G$994,ZOiS!$B$4:$B$994,E743)-SUMIFS(ZOiS!$H$4:$H$994,ZOiS!$B$4:$B$994,E743),IF(G743="Ma-Wn",SUMIFS(ZOiS!$H$4:$H$994,ZOiS!$B$4:$B$994,E743)-SUMIFS(ZOiS!$G$4:$G$994,ZOiS!$B$4:$B$994,E743),SUMIFS(ZOiS!$H$4:$H$994,ZOiS!$B$4:$B$994,E743)))),"")</f>
        <v/>
      </c>
      <c r="L743" s="150" t="str">
        <f>IF(K743&lt;&gt;"",IF(K743="Wn",SUMIFS(ZOiS!$E$4:$E$994,ZOiS!$B$4:$B$994,I743),IF(K743="Wn-Ma",SUMIFS(ZOiS!$E$4:$E$994,ZOiS!$B$4:$B$994,I743)-SUMIFS(ZOiS!$F$4:$F$994,ZOiS!$B$4:$B$994,I743),IF(K743="Ma-Wn",SUMIFS(ZOiS!$F$4:$F$994,ZOiS!$B$4:$B$994,I743)-SUMIFS(ZOiS!$E$4:$E$994,ZOiS!$B$4:$B$994,I743),SUMIFS(ZOiS!$F$4:$F$994,ZOiS!$B$4:$B$994,I743)))),"")</f>
        <v/>
      </c>
    </row>
    <row r="744" spans="4:12" x14ac:dyDescent="0.2">
      <c r="D744" s="150" t="str">
        <f>IF(C744&lt;&gt;"",IF(C744="Wn",SUMIFS(ZOiS!$G$4:$G$994,ZOiS!$B$4:$B$994,A744),IF(C744="Wn-Ma",SUMIFS(ZOiS!$G$4:$G$994,ZOiS!$B$4:$B$994,A744)-SUMIFS(ZOiS!$H$4:$H$994,ZOiS!$B$4:$B$994,A744),IF(C744="Ma-Wn",SUMIFS(ZOiS!$H$4:$H$994,ZOiS!$B$4:$B$994,A744)-SUMIFS(ZOiS!$G$4:$G$994,ZOiS!$B$4:$B$994,A744),SUMIFS(ZOiS!$H$4:$H$994,ZOiS!$B$4:$B$994,A744)))),"")</f>
        <v/>
      </c>
      <c r="H744" s="150" t="str">
        <f>IF(G744&lt;&gt;"",IF(G744="Wn",SUMIFS(ZOiS!$G$4:$G$994,ZOiS!$B$4:$B$994,E744),IF(G744="Wn-Ma",SUMIFS(ZOiS!$G$4:$G$994,ZOiS!$B$4:$B$994,E744)-SUMIFS(ZOiS!$H$4:$H$994,ZOiS!$B$4:$B$994,E744),IF(G744="Ma-Wn",SUMIFS(ZOiS!$H$4:$H$994,ZOiS!$B$4:$B$994,E744)-SUMIFS(ZOiS!$G$4:$G$994,ZOiS!$B$4:$B$994,E744),SUMIFS(ZOiS!$H$4:$H$994,ZOiS!$B$4:$B$994,E744)))),"")</f>
        <v/>
      </c>
      <c r="L744" s="150" t="str">
        <f>IF(K744&lt;&gt;"",IF(K744="Wn",SUMIFS(ZOiS!$E$4:$E$994,ZOiS!$B$4:$B$994,I744),IF(K744="Wn-Ma",SUMIFS(ZOiS!$E$4:$E$994,ZOiS!$B$4:$B$994,I744)-SUMIFS(ZOiS!$F$4:$F$994,ZOiS!$B$4:$B$994,I744),IF(K744="Ma-Wn",SUMIFS(ZOiS!$F$4:$F$994,ZOiS!$B$4:$B$994,I744)-SUMIFS(ZOiS!$E$4:$E$994,ZOiS!$B$4:$B$994,I744),SUMIFS(ZOiS!$F$4:$F$994,ZOiS!$B$4:$B$994,I744)))),"")</f>
        <v/>
      </c>
    </row>
    <row r="745" spans="4:12" x14ac:dyDescent="0.2">
      <c r="D745" s="150" t="str">
        <f>IF(C745&lt;&gt;"",IF(C745="Wn",SUMIFS(ZOiS!$G$4:$G$994,ZOiS!$B$4:$B$994,A745),IF(C745="Wn-Ma",SUMIFS(ZOiS!$G$4:$G$994,ZOiS!$B$4:$B$994,A745)-SUMIFS(ZOiS!$H$4:$H$994,ZOiS!$B$4:$B$994,A745),IF(C745="Ma-Wn",SUMIFS(ZOiS!$H$4:$H$994,ZOiS!$B$4:$B$994,A745)-SUMIFS(ZOiS!$G$4:$G$994,ZOiS!$B$4:$B$994,A745),SUMIFS(ZOiS!$H$4:$H$994,ZOiS!$B$4:$B$994,A745)))),"")</f>
        <v/>
      </c>
      <c r="H745" s="150" t="str">
        <f>IF(G745&lt;&gt;"",IF(G745="Wn",SUMIFS(ZOiS!$G$4:$G$994,ZOiS!$B$4:$B$994,E745),IF(G745="Wn-Ma",SUMIFS(ZOiS!$G$4:$G$994,ZOiS!$B$4:$B$994,E745)-SUMIFS(ZOiS!$H$4:$H$994,ZOiS!$B$4:$B$994,E745),IF(G745="Ma-Wn",SUMIFS(ZOiS!$H$4:$H$994,ZOiS!$B$4:$B$994,E745)-SUMIFS(ZOiS!$G$4:$G$994,ZOiS!$B$4:$B$994,E745),SUMIFS(ZOiS!$H$4:$H$994,ZOiS!$B$4:$B$994,E745)))),"")</f>
        <v/>
      </c>
      <c r="L745" s="150" t="str">
        <f>IF(K745&lt;&gt;"",IF(K745="Wn",SUMIFS(ZOiS!$E$4:$E$994,ZOiS!$B$4:$B$994,I745),IF(K745="Wn-Ma",SUMIFS(ZOiS!$E$4:$E$994,ZOiS!$B$4:$B$994,I745)-SUMIFS(ZOiS!$F$4:$F$994,ZOiS!$B$4:$B$994,I745),IF(K745="Ma-Wn",SUMIFS(ZOiS!$F$4:$F$994,ZOiS!$B$4:$B$994,I745)-SUMIFS(ZOiS!$E$4:$E$994,ZOiS!$B$4:$B$994,I745),SUMIFS(ZOiS!$F$4:$F$994,ZOiS!$B$4:$B$994,I745)))),"")</f>
        <v/>
      </c>
    </row>
    <row r="746" spans="4:12" x14ac:dyDescent="0.2">
      <c r="D746" s="150" t="str">
        <f>IF(C746&lt;&gt;"",IF(C746="Wn",SUMIFS(ZOiS!$G$4:$G$994,ZOiS!$B$4:$B$994,A746),IF(C746="Wn-Ma",SUMIFS(ZOiS!$G$4:$G$994,ZOiS!$B$4:$B$994,A746)-SUMIFS(ZOiS!$H$4:$H$994,ZOiS!$B$4:$B$994,A746),IF(C746="Ma-Wn",SUMIFS(ZOiS!$H$4:$H$994,ZOiS!$B$4:$B$994,A746)-SUMIFS(ZOiS!$G$4:$G$994,ZOiS!$B$4:$B$994,A746),SUMIFS(ZOiS!$H$4:$H$994,ZOiS!$B$4:$B$994,A746)))),"")</f>
        <v/>
      </c>
      <c r="H746" s="150" t="str">
        <f>IF(G746&lt;&gt;"",IF(G746="Wn",SUMIFS(ZOiS!$G$4:$G$994,ZOiS!$B$4:$B$994,E746),IF(G746="Wn-Ma",SUMIFS(ZOiS!$G$4:$G$994,ZOiS!$B$4:$B$994,E746)-SUMIFS(ZOiS!$H$4:$H$994,ZOiS!$B$4:$B$994,E746),IF(G746="Ma-Wn",SUMIFS(ZOiS!$H$4:$H$994,ZOiS!$B$4:$B$994,E746)-SUMIFS(ZOiS!$G$4:$G$994,ZOiS!$B$4:$B$994,E746),SUMIFS(ZOiS!$H$4:$H$994,ZOiS!$B$4:$B$994,E746)))),"")</f>
        <v/>
      </c>
      <c r="L746" s="150" t="str">
        <f>IF(K746&lt;&gt;"",IF(K746="Wn",SUMIFS(ZOiS!$E$4:$E$994,ZOiS!$B$4:$B$994,I746),IF(K746="Wn-Ma",SUMIFS(ZOiS!$E$4:$E$994,ZOiS!$B$4:$B$994,I746)-SUMIFS(ZOiS!$F$4:$F$994,ZOiS!$B$4:$B$994,I746),IF(K746="Ma-Wn",SUMIFS(ZOiS!$F$4:$F$994,ZOiS!$B$4:$B$994,I746)-SUMIFS(ZOiS!$E$4:$E$994,ZOiS!$B$4:$B$994,I746),SUMIFS(ZOiS!$F$4:$F$994,ZOiS!$B$4:$B$994,I746)))),"")</f>
        <v/>
      </c>
    </row>
    <row r="747" spans="4:12" x14ac:dyDescent="0.2">
      <c r="D747" s="150" t="str">
        <f>IF(C747&lt;&gt;"",IF(C747="Wn",SUMIFS(ZOiS!$G$4:$G$994,ZOiS!$B$4:$B$994,A747),IF(C747="Wn-Ma",SUMIFS(ZOiS!$G$4:$G$994,ZOiS!$B$4:$B$994,A747)-SUMIFS(ZOiS!$H$4:$H$994,ZOiS!$B$4:$B$994,A747),IF(C747="Ma-Wn",SUMIFS(ZOiS!$H$4:$H$994,ZOiS!$B$4:$B$994,A747)-SUMIFS(ZOiS!$G$4:$G$994,ZOiS!$B$4:$B$994,A747),SUMIFS(ZOiS!$H$4:$H$994,ZOiS!$B$4:$B$994,A747)))),"")</f>
        <v/>
      </c>
      <c r="H747" s="150" t="str">
        <f>IF(G747&lt;&gt;"",IF(G747="Wn",SUMIFS(ZOiS!$G$4:$G$994,ZOiS!$B$4:$B$994,E747),IF(G747="Wn-Ma",SUMIFS(ZOiS!$G$4:$G$994,ZOiS!$B$4:$B$994,E747)-SUMIFS(ZOiS!$H$4:$H$994,ZOiS!$B$4:$B$994,E747),IF(G747="Ma-Wn",SUMIFS(ZOiS!$H$4:$H$994,ZOiS!$B$4:$B$994,E747)-SUMIFS(ZOiS!$G$4:$G$994,ZOiS!$B$4:$B$994,E747),SUMIFS(ZOiS!$H$4:$H$994,ZOiS!$B$4:$B$994,E747)))),"")</f>
        <v/>
      </c>
      <c r="L747" s="150" t="str">
        <f>IF(K747&lt;&gt;"",IF(K747="Wn",SUMIFS(ZOiS!$E$4:$E$994,ZOiS!$B$4:$B$994,I747),IF(K747="Wn-Ma",SUMIFS(ZOiS!$E$4:$E$994,ZOiS!$B$4:$B$994,I747)-SUMIFS(ZOiS!$F$4:$F$994,ZOiS!$B$4:$B$994,I747),IF(K747="Ma-Wn",SUMIFS(ZOiS!$F$4:$F$994,ZOiS!$B$4:$B$994,I747)-SUMIFS(ZOiS!$E$4:$E$994,ZOiS!$B$4:$B$994,I747),SUMIFS(ZOiS!$F$4:$F$994,ZOiS!$B$4:$B$994,I747)))),"")</f>
        <v/>
      </c>
    </row>
    <row r="748" spans="4:12" x14ac:dyDescent="0.2">
      <c r="D748" s="150" t="str">
        <f>IF(C748&lt;&gt;"",IF(C748="Wn",SUMIFS(ZOiS!$G$4:$G$994,ZOiS!$B$4:$B$994,A748),IF(C748="Wn-Ma",SUMIFS(ZOiS!$G$4:$G$994,ZOiS!$B$4:$B$994,A748)-SUMIFS(ZOiS!$H$4:$H$994,ZOiS!$B$4:$B$994,A748),IF(C748="Ma-Wn",SUMIFS(ZOiS!$H$4:$H$994,ZOiS!$B$4:$B$994,A748)-SUMIFS(ZOiS!$G$4:$G$994,ZOiS!$B$4:$B$994,A748),SUMIFS(ZOiS!$H$4:$H$994,ZOiS!$B$4:$B$994,A748)))),"")</f>
        <v/>
      </c>
      <c r="H748" s="150" t="str">
        <f>IF(G748&lt;&gt;"",IF(G748="Wn",SUMIFS(ZOiS!$G$4:$G$994,ZOiS!$B$4:$B$994,E748),IF(G748="Wn-Ma",SUMIFS(ZOiS!$G$4:$G$994,ZOiS!$B$4:$B$994,E748)-SUMIFS(ZOiS!$H$4:$H$994,ZOiS!$B$4:$B$994,E748),IF(G748="Ma-Wn",SUMIFS(ZOiS!$H$4:$H$994,ZOiS!$B$4:$B$994,E748)-SUMIFS(ZOiS!$G$4:$G$994,ZOiS!$B$4:$B$994,E748),SUMIFS(ZOiS!$H$4:$H$994,ZOiS!$B$4:$B$994,E748)))),"")</f>
        <v/>
      </c>
      <c r="L748" s="150" t="str">
        <f>IF(K748&lt;&gt;"",IF(K748="Wn",SUMIFS(ZOiS!$E$4:$E$994,ZOiS!$B$4:$B$994,I748),IF(K748="Wn-Ma",SUMIFS(ZOiS!$E$4:$E$994,ZOiS!$B$4:$B$994,I748)-SUMIFS(ZOiS!$F$4:$F$994,ZOiS!$B$4:$B$994,I748),IF(K748="Ma-Wn",SUMIFS(ZOiS!$F$4:$F$994,ZOiS!$B$4:$B$994,I748)-SUMIFS(ZOiS!$E$4:$E$994,ZOiS!$B$4:$B$994,I748),SUMIFS(ZOiS!$F$4:$F$994,ZOiS!$B$4:$B$994,I748)))),"")</f>
        <v/>
      </c>
    </row>
    <row r="749" spans="4:12" x14ac:dyDescent="0.2">
      <c r="D749" s="150" t="str">
        <f>IF(C749&lt;&gt;"",IF(C749="Wn",SUMIFS(ZOiS!$G$4:$G$994,ZOiS!$B$4:$B$994,A749),IF(C749="Wn-Ma",SUMIFS(ZOiS!$G$4:$G$994,ZOiS!$B$4:$B$994,A749)-SUMIFS(ZOiS!$H$4:$H$994,ZOiS!$B$4:$B$994,A749),IF(C749="Ma-Wn",SUMIFS(ZOiS!$H$4:$H$994,ZOiS!$B$4:$B$994,A749)-SUMIFS(ZOiS!$G$4:$G$994,ZOiS!$B$4:$B$994,A749),SUMIFS(ZOiS!$H$4:$H$994,ZOiS!$B$4:$B$994,A749)))),"")</f>
        <v/>
      </c>
      <c r="H749" s="150" t="str">
        <f>IF(G749&lt;&gt;"",IF(G749="Wn",SUMIFS(ZOiS!$G$4:$G$994,ZOiS!$B$4:$B$994,E749),IF(G749="Wn-Ma",SUMIFS(ZOiS!$G$4:$G$994,ZOiS!$B$4:$B$994,E749)-SUMIFS(ZOiS!$H$4:$H$994,ZOiS!$B$4:$B$994,E749),IF(G749="Ma-Wn",SUMIFS(ZOiS!$H$4:$H$994,ZOiS!$B$4:$B$994,E749)-SUMIFS(ZOiS!$G$4:$G$994,ZOiS!$B$4:$B$994,E749),SUMIFS(ZOiS!$H$4:$H$994,ZOiS!$B$4:$B$994,E749)))),"")</f>
        <v/>
      </c>
      <c r="L749" s="150" t="str">
        <f>IF(K749&lt;&gt;"",IF(K749="Wn",SUMIFS(ZOiS!$E$4:$E$994,ZOiS!$B$4:$B$994,I749),IF(K749="Wn-Ma",SUMIFS(ZOiS!$E$4:$E$994,ZOiS!$B$4:$B$994,I749)-SUMIFS(ZOiS!$F$4:$F$994,ZOiS!$B$4:$B$994,I749),IF(K749="Ma-Wn",SUMIFS(ZOiS!$F$4:$F$994,ZOiS!$B$4:$B$994,I749)-SUMIFS(ZOiS!$E$4:$E$994,ZOiS!$B$4:$B$994,I749),SUMIFS(ZOiS!$F$4:$F$994,ZOiS!$B$4:$B$994,I749)))),"")</f>
        <v/>
      </c>
    </row>
    <row r="750" spans="4:12" x14ac:dyDescent="0.2">
      <c r="D750" s="150" t="str">
        <f>IF(C750&lt;&gt;"",IF(C750="Wn",SUMIFS(ZOiS!$G$4:$G$994,ZOiS!$B$4:$B$994,A750),IF(C750="Wn-Ma",SUMIFS(ZOiS!$G$4:$G$994,ZOiS!$B$4:$B$994,A750)-SUMIFS(ZOiS!$H$4:$H$994,ZOiS!$B$4:$B$994,A750),IF(C750="Ma-Wn",SUMIFS(ZOiS!$H$4:$H$994,ZOiS!$B$4:$B$994,A750)-SUMIFS(ZOiS!$G$4:$G$994,ZOiS!$B$4:$B$994,A750),SUMIFS(ZOiS!$H$4:$H$994,ZOiS!$B$4:$B$994,A750)))),"")</f>
        <v/>
      </c>
      <c r="H750" s="150" t="str">
        <f>IF(G750&lt;&gt;"",IF(G750="Wn",SUMIFS(ZOiS!$G$4:$G$994,ZOiS!$B$4:$B$994,E750),IF(G750="Wn-Ma",SUMIFS(ZOiS!$G$4:$G$994,ZOiS!$B$4:$B$994,E750)-SUMIFS(ZOiS!$H$4:$H$994,ZOiS!$B$4:$B$994,E750),IF(G750="Ma-Wn",SUMIFS(ZOiS!$H$4:$H$994,ZOiS!$B$4:$B$994,E750)-SUMIFS(ZOiS!$G$4:$G$994,ZOiS!$B$4:$B$994,E750),SUMIFS(ZOiS!$H$4:$H$994,ZOiS!$B$4:$B$994,E750)))),"")</f>
        <v/>
      </c>
      <c r="L750" s="150" t="str">
        <f>IF(K750&lt;&gt;"",IF(K750="Wn",SUMIFS(ZOiS!$E$4:$E$994,ZOiS!$B$4:$B$994,I750),IF(K750="Wn-Ma",SUMIFS(ZOiS!$E$4:$E$994,ZOiS!$B$4:$B$994,I750)-SUMIFS(ZOiS!$F$4:$F$994,ZOiS!$B$4:$B$994,I750),IF(K750="Ma-Wn",SUMIFS(ZOiS!$F$4:$F$994,ZOiS!$B$4:$B$994,I750)-SUMIFS(ZOiS!$E$4:$E$994,ZOiS!$B$4:$B$994,I750),SUMIFS(ZOiS!$F$4:$F$994,ZOiS!$B$4:$B$994,I750)))),"")</f>
        <v/>
      </c>
    </row>
    <row r="751" spans="4:12" x14ac:dyDescent="0.2">
      <c r="D751" s="150" t="str">
        <f>IF(C751&lt;&gt;"",IF(C751="Wn",SUMIFS(ZOiS!$G$4:$G$994,ZOiS!$B$4:$B$994,A751),IF(C751="Wn-Ma",SUMIFS(ZOiS!$G$4:$G$994,ZOiS!$B$4:$B$994,A751)-SUMIFS(ZOiS!$H$4:$H$994,ZOiS!$B$4:$B$994,A751),IF(C751="Ma-Wn",SUMIFS(ZOiS!$H$4:$H$994,ZOiS!$B$4:$B$994,A751)-SUMIFS(ZOiS!$G$4:$G$994,ZOiS!$B$4:$B$994,A751),SUMIFS(ZOiS!$H$4:$H$994,ZOiS!$B$4:$B$994,A751)))),"")</f>
        <v/>
      </c>
      <c r="H751" s="150" t="str">
        <f>IF(G751&lt;&gt;"",IF(G751="Wn",SUMIFS(ZOiS!$G$4:$G$994,ZOiS!$B$4:$B$994,E751),IF(G751="Wn-Ma",SUMIFS(ZOiS!$G$4:$G$994,ZOiS!$B$4:$B$994,E751)-SUMIFS(ZOiS!$H$4:$H$994,ZOiS!$B$4:$B$994,E751),IF(G751="Ma-Wn",SUMIFS(ZOiS!$H$4:$H$994,ZOiS!$B$4:$B$994,E751)-SUMIFS(ZOiS!$G$4:$G$994,ZOiS!$B$4:$B$994,E751),SUMIFS(ZOiS!$H$4:$H$994,ZOiS!$B$4:$B$994,E751)))),"")</f>
        <v/>
      </c>
      <c r="L751" s="150" t="str">
        <f>IF(K751&lt;&gt;"",IF(K751="Wn",SUMIFS(ZOiS!$E$4:$E$994,ZOiS!$B$4:$B$994,I751),IF(K751="Wn-Ma",SUMIFS(ZOiS!$E$4:$E$994,ZOiS!$B$4:$B$994,I751)-SUMIFS(ZOiS!$F$4:$F$994,ZOiS!$B$4:$B$994,I751),IF(K751="Ma-Wn",SUMIFS(ZOiS!$F$4:$F$994,ZOiS!$B$4:$B$994,I751)-SUMIFS(ZOiS!$E$4:$E$994,ZOiS!$B$4:$B$994,I751),SUMIFS(ZOiS!$F$4:$F$994,ZOiS!$B$4:$B$994,I751)))),"")</f>
        <v/>
      </c>
    </row>
    <row r="752" spans="4:12" x14ac:dyDescent="0.2">
      <c r="D752" s="150" t="str">
        <f>IF(C752&lt;&gt;"",IF(C752="Wn",SUMIFS(ZOiS!$G$4:$G$994,ZOiS!$B$4:$B$994,A752),IF(C752="Wn-Ma",SUMIFS(ZOiS!$G$4:$G$994,ZOiS!$B$4:$B$994,A752)-SUMIFS(ZOiS!$H$4:$H$994,ZOiS!$B$4:$B$994,A752),IF(C752="Ma-Wn",SUMIFS(ZOiS!$H$4:$H$994,ZOiS!$B$4:$B$994,A752)-SUMIFS(ZOiS!$G$4:$G$994,ZOiS!$B$4:$B$994,A752),SUMIFS(ZOiS!$H$4:$H$994,ZOiS!$B$4:$B$994,A752)))),"")</f>
        <v/>
      </c>
      <c r="H752" s="150" t="str">
        <f>IF(G752&lt;&gt;"",IF(G752="Wn",SUMIFS(ZOiS!$G$4:$G$994,ZOiS!$B$4:$B$994,E752),IF(G752="Wn-Ma",SUMIFS(ZOiS!$G$4:$G$994,ZOiS!$B$4:$B$994,E752)-SUMIFS(ZOiS!$H$4:$H$994,ZOiS!$B$4:$B$994,E752),IF(G752="Ma-Wn",SUMIFS(ZOiS!$H$4:$H$994,ZOiS!$B$4:$B$994,E752)-SUMIFS(ZOiS!$G$4:$G$994,ZOiS!$B$4:$B$994,E752),SUMIFS(ZOiS!$H$4:$H$994,ZOiS!$B$4:$B$994,E752)))),"")</f>
        <v/>
      </c>
      <c r="L752" s="150" t="str">
        <f>IF(K752&lt;&gt;"",IF(K752="Wn",SUMIFS(ZOiS!$E$4:$E$994,ZOiS!$B$4:$B$994,I752),IF(K752="Wn-Ma",SUMIFS(ZOiS!$E$4:$E$994,ZOiS!$B$4:$B$994,I752)-SUMIFS(ZOiS!$F$4:$F$994,ZOiS!$B$4:$B$994,I752),IF(K752="Ma-Wn",SUMIFS(ZOiS!$F$4:$F$994,ZOiS!$B$4:$B$994,I752)-SUMIFS(ZOiS!$E$4:$E$994,ZOiS!$B$4:$B$994,I752),SUMIFS(ZOiS!$F$4:$F$994,ZOiS!$B$4:$B$994,I752)))),"")</f>
        <v/>
      </c>
    </row>
    <row r="753" spans="4:12" x14ac:dyDescent="0.2">
      <c r="D753" s="150" t="str">
        <f>IF(C753&lt;&gt;"",IF(C753="Wn",SUMIFS(ZOiS!$G$4:$G$994,ZOiS!$B$4:$B$994,A753),IF(C753="Wn-Ma",SUMIFS(ZOiS!$G$4:$G$994,ZOiS!$B$4:$B$994,A753)-SUMIFS(ZOiS!$H$4:$H$994,ZOiS!$B$4:$B$994,A753),IF(C753="Ma-Wn",SUMIFS(ZOiS!$H$4:$H$994,ZOiS!$B$4:$B$994,A753)-SUMIFS(ZOiS!$G$4:$G$994,ZOiS!$B$4:$B$994,A753),SUMIFS(ZOiS!$H$4:$H$994,ZOiS!$B$4:$B$994,A753)))),"")</f>
        <v/>
      </c>
      <c r="H753" s="150" t="str">
        <f>IF(G753&lt;&gt;"",IF(G753="Wn",SUMIFS(ZOiS!$G$4:$G$994,ZOiS!$B$4:$B$994,E753),IF(G753="Wn-Ma",SUMIFS(ZOiS!$G$4:$G$994,ZOiS!$B$4:$B$994,E753)-SUMIFS(ZOiS!$H$4:$H$994,ZOiS!$B$4:$B$994,E753),IF(G753="Ma-Wn",SUMIFS(ZOiS!$H$4:$H$994,ZOiS!$B$4:$B$994,E753)-SUMIFS(ZOiS!$G$4:$G$994,ZOiS!$B$4:$B$994,E753),SUMIFS(ZOiS!$H$4:$H$994,ZOiS!$B$4:$B$994,E753)))),"")</f>
        <v/>
      </c>
      <c r="L753" s="150" t="str">
        <f>IF(K753&lt;&gt;"",IF(K753="Wn",SUMIFS(ZOiS!$E$4:$E$994,ZOiS!$B$4:$B$994,I753),IF(K753="Wn-Ma",SUMIFS(ZOiS!$E$4:$E$994,ZOiS!$B$4:$B$994,I753)-SUMIFS(ZOiS!$F$4:$F$994,ZOiS!$B$4:$B$994,I753),IF(K753="Ma-Wn",SUMIFS(ZOiS!$F$4:$F$994,ZOiS!$B$4:$B$994,I753)-SUMIFS(ZOiS!$E$4:$E$994,ZOiS!$B$4:$B$994,I753),SUMIFS(ZOiS!$F$4:$F$994,ZOiS!$B$4:$B$994,I753)))),"")</f>
        <v/>
      </c>
    </row>
    <row r="754" spans="4:12" x14ac:dyDescent="0.2">
      <c r="D754" s="150" t="str">
        <f>IF(C754&lt;&gt;"",IF(C754="Wn",SUMIFS(ZOiS!$G$4:$G$994,ZOiS!$B$4:$B$994,A754),IF(C754="Wn-Ma",SUMIFS(ZOiS!$G$4:$G$994,ZOiS!$B$4:$B$994,A754)-SUMIFS(ZOiS!$H$4:$H$994,ZOiS!$B$4:$B$994,A754),IF(C754="Ma-Wn",SUMIFS(ZOiS!$H$4:$H$994,ZOiS!$B$4:$B$994,A754)-SUMIFS(ZOiS!$G$4:$G$994,ZOiS!$B$4:$B$994,A754),SUMIFS(ZOiS!$H$4:$H$994,ZOiS!$B$4:$B$994,A754)))),"")</f>
        <v/>
      </c>
      <c r="H754" s="150" t="str">
        <f>IF(G754&lt;&gt;"",IF(G754="Wn",SUMIFS(ZOiS!$G$4:$G$994,ZOiS!$B$4:$B$994,E754),IF(G754="Wn-Ma",SUMIFS(ZOiS!$G$4:$G$994,ZOiS!$B$4:$B$994,E754)-SUMIFS(ZOiS!$H$4:$H$994,ZOiS!$B$4:$B$994,E754),IF(G754="Ma-Wn",SUMIFS(ZOiS!$H$4:$H$994,ZOiS!$B$4:$B$994,E754)-SUMIFS(ZOiS!$G$4:$G$994,ZOiS!$B$4:$B$994,E754),SUMIFS(ZOiS!$H$4:$H$994,ZOiS!$B$4:$B$994,E754)))),"")</f>
        <v/>
      </c>
      <c r="L754" s="150" t="str">
        <f>IF(K754&lt;&gt;"",IF(K754="Wn",SUMIFS(ZOiS!$E$4:$E$994,ZOiS!$B$4:$B$994,I754),IF(K754="Wn-Ma",SUMIFS(ZOiS!$E$4:$E$994,ZOiS!$B$4:$B$994,I754)-SUMIFS(ZOiS!$F$4:$F$994,ZOiS!$B$4:$B$994,I754),IF(K754="Ma-Wn",SUMIFS(ZOiS!$F$4:$F$994,ZOiS!$B$4:$B$994,I754)-SUMIFS(ZOiS!$E$4:$E$994,ZOiS!$B$4:$B$994,I754),SUMIFS(ZOiS!$F$4:$F$994,ZOiS!$B$4:$B$994,I754)))),"")</f>
        <v/>
      </c>
    </row>
    <row r="755" spans="4:12" x14ac:dyDescent="0.2">
      <c r="D755" s="150" t="str">
        <f>IF(C755&lt;&gt;"",IF(C755="Wn",SUMIFS(ZOiS!$G$4:$G$994,ZOiS!$B$4:$B$994,A755),IF(C755="Wn-Ma",SUMIFS(ZOiS!$G$4:$G$994,ZOiS!$B$4:$B$994,A755)-SUMIFS(ZOiS!$H$4:$H$994,ZOiS!$B$4:$B$994,A755),IF(C755="Ma-Wn",SUMIFS(ZOiS!$H$4:$H$994,ZOiS!$B$4:$B$994,A755)-SUMIFS(ZOiS!$G$4:$G$994,ZOiS!$B$4:$B$994,A755),SUMIFS(ZOiS!$H$4:$H$994,ZOiS!$B$4:$B$994,A755)))),"")</f>
        <v/>
      </c>
      <c r="H755" s="150" t="str">
        <f>IF(G755&lt;&gt;"",IF(G755="Wn",SUMIFS(ZOiS!$G$4:$G$994,ZOiS!$B$4:$B$994,E755),IF(G755="Wn-Ma",SUMIFS(ZOiS!$G$4:$G$994,ZOiS!$B$4:$B$994,E755)-SUMIFS(ZOiS!$H$4:$H$994,ZOiS!$B$4:$B$994,E755),IF(G755="Ma-Wn",SUMIFS(ZOiS!$H$4:$H$994,ZOiS!$B$4:$B$994,E755)-SUMIFS(ZOiS!$G$4:$G$994,ZOiS!$B$4:$B$994,E755),SUMIFS(ZOiS!$H$4:$H$994,ZOiS!$B$4:$B$994,E755)))),"")</f>
        <v/>
      </c>
      <c r="L755" s="150" t="str">
        <f>IF(K755&lt;&gt;"",IF(K755="Wn",SUMIFS(ZOiS!$E$4:$E$994,ZOiS!$B$4:$B$994,I755),IF(K755="Wn-Ma",SUMIFS(ZOiS!$E$4:$E$994,ZOiS!$B$4:$B$994,I755)-SUMIFS(ZOiS!$F$4:$F$994,ZOiS!$B$4:$B$994,I755),IF(K755="Ma-Wn",SUMIFS(ZOiS!$F$4:$F$994,ZOiS!$B$4:$B$994,I755)-SUMIFS(ZOiS!$E$4:$E$994,ZOiS!$B$4:$B$994,I755),SUMIFS(ZOiS!$F$4:$F$994,ZOiS!$B$4:$B$994,I755)))),"")</f>
        <v/>
      </c>
    </row>
    <row r="756" spans="4:12" x14ac:dyDescent="0.2">
      <c r="D756" s="150" t="str">
        <f>IF(C756&lt;&gt;"",IF(C756="Wn",SUMIFS(ZOiS!$G$4:$G$994,ZOiS!$B$4:$B$994,A756),IF(C756="Wn-Ma",SUMIFS(ZOiS!$G$4:$G$994,ZOiS!$B$4:$B$994,A756)-SUMIFS(ZOiS!$H$4:$H$994,ZOiS!$B$4:$B$994,A756),IF(C756="Ma-Wn",SUMIFS(ZOiS!$H$4:$H$994,ZOiS!$B$4:$B$994,A756)-SUMIFS(ZOiS!$G$4:$G$994,ZOiS!$B$4:$B$994,A756),SUMIFS(ZOiS!$H$4:$H$994,ZOiS!$B$4:$B$994,A756)))),"")</f>
        <v/>
      </c>
      <c r="H756" s="150" t="str">
        <f>IF(G756&lt;&gt;"",IF(G756="Wn",SUMIFS(ZOiS!$G$4:$G$994,ZOiS!$B$4:$B$994,E756),IF(G756="Wn-Ma",SUMIFS(ZOiS!$G$4:$G$994,ZOiS!$B$4:$B$994,E756)-SUMIFS(ZOiS!$H$4:$H$994,ZOiS!$B$4:$B$994,E756),IF(G756="Ma-Wn",SUMIFS(ZOiS!$H$4:$H$994,ZOiS!$B$4:$B$994,E756)-SUMIFS(ZOiS!$G$4:$G$994,ZOiS!$B$4:$B$994,E756),SUMIFS(ZOiS!$H$4:$H$994,ZOiS!$B$4:$B$994,E756)))),"")</f>
        <v/>
      </c>
      <c r="L756" s="150" t="str">
        <f>IF(K756&lt;&gt;"",IF(K756="Wn",SUMIFS(ZOiS!$E$4:$E$994,ZOiS!$B$4:$B$994,I756),IF(K756="Wn-Ma",SUMIFS(ZOiS!$E$4:$E$994,ZOiS!$B$4:$B$994,I756)-SUMIFS(ZOiS!$F$4:$F$994,ZOiS!$B$4:$B$994,I756),IF(K756="Ma-Wn",SUMIFS(ZOiS!$F$4:$F$994,ZOiS!$B$4:$B$994,I756)-SUMIFS(ZOiS!$E$4:$E$994,ZOiS!$B$4:$B$994,I756),SUMIFS(ZOiS!$F$4:$F$994,ZOiS!$B$4:$B$994,I756)))),"")</f>
        <v/>
      </c>
    </row>
    <row r="757" spans="4:12" x14ac:dyDescent="0.2">
      <c r="D757" s="150" t="str">
        <f>IF(C757&lt;&gt;"",IF(C757="Wn",SUMIFS(ZOiS!$G$4:$G$994,ZOiS!$B$4:$B$994,A757),IF(C757="Wn-Ma",SUMIFS(ZOiS!$G$4:$G$994,ZOiS!$B$4:$B$994,A757)-SUMIFS(ZOiS!$H$4:$H$994,ZOiS!$B$4:$B$994,A757),IF(C757="Ma-Wn",SUMIFS(ZOiS!$H$4:$H$994,ZOiS!$B$4:$B$994,A757)-SUMIFS(ZOiS!$G$4:$G$994,ZOiS!$B$4:$B$994,A757),SUMIFS(ZOiS!$H$4:$H$994,ZOiS!$B$4:$B$994,A757)))),"")</f>
        <v/>
      </c>
      <c r="H757" s="150" t="str">
        <f>IF(G757&lt;&gt;"",IF(G757="Wn",SUMIFS(ZOiS!$G$4:$G$994,ZOiS!$B$4:$B$994,E757),IF(G757="Wn-Ma",SUMIFS(ZOiS!$G$4:$G$994,ZOiS!$B$4:$B$994,E757)-SUMIFS(ZOiS!$H$4:$H$994,ZOiS!$B$4:$B$994,E757),IF(G757="Ma-Wn",SUMIFS(ZOiS!$H$4:$H$994,ZOiS!$B$4:$B$994,E757)-SUMIFS(ZOiS!$G$4:$G$994,ZOiS!$B$4:$B$994,E757),SUMIFS(ZOiS!$H$4:$H$994,ZOiS!$B$4:$B$994,E757)))),"")</f>
        <v/>
      </c>
      <c r="L757" s="150" t="str">
        <f>IF(K757&lt;&gt;"",IF(K757="Wn",SUMIFS(ZOiS!$E$4:$E$994,ZOiS!$B$4:$B$994,I757),IF(K757="Wn-Ma",SUMIFS(ZOiS!$E$4:$E$994,ZOiS!$B$4:$B$994,I757)-SUMIFS(ZOiS!$F$4:$F$994,ZOiS!$B$4:$B$994,I757),IF(K757="Ma-Wn",SUMIFS(ZOiS!$F$4:$F$994,ZOiS!$B$4:$B$994,I757)-SUMIFS(ZOiS!$E$4:$E$994,ZOiS!$B$4:$B$994,I757),SUMIFS(ZOiS!$F$4:$F$994,ZOiS!$B$4:$B$994,I757)))),"")</f>
        <v/>
      </c>
    </row>
    <row r="758" spans="4:12" x14ac:dyDescent="0.2">
      <c r="D758" s="150" t="str">
        <f>IF(C758&lt;&gt;"",IF(C758="Wn",SUMIFS(ZOiS!$G$4:$G$994,ZOiS!$B$4:$B$994,A758),IF(C758="Wn-Ma",SUMIFS(ZOiS!$G$4:$G$994,ZOiS!$B$4:$B$994,A758)-SUMIFS(ZOiS!$H$4:$H$994,ZOiS!$B$4:$B$994,A758),IF(C758="Ma-Wn",SUMIFS(ZOiS!$H$4:$H$994,ZOiS!$B$4:$B$994,A758)-SUMIFS(ZOiS!$G$4:$G$994,ZOiS!$B$4:$B$994,A758),SUMIFS(ZOiS!$H$4:$H$994,ZOiS!$B$4:$B$994,A758)))),"")</f>
        <v/>
      </c>
      <c r="H758" s="150" t="str">
        <f>IF(G758&lt;&gt;"",IF(G758="Wn",SUMIFS(ZOiS!$G$4:$G$994,ZOiS!$B$4:$B$994,E758),IF(G758="Wn-Ma",SUMIFS(ZOiS!$G$4:$G$994,ZOiS!$B$4:$B$994,E758)-SUMIFS(ZOiS!$H$4:$H$994,ZOiS!$B$4:$B$994,E758),IF(G758="Ma-Wn",SUMIFS(ZOiS!$H$4:$H$994,ZOiS!$B$4:$B$994,E758)-SUMIFS(ZOiS!$G$4:$G$994,ZOiS!$B$4:$B$994,E758),SUMIFS(ZOiS!$H$4:$H$994,ZOiS!$B$4:$B$994,E758)))),"")</f>
        <v/>
      </c>
      <c r="L758" s="150" t="str">
        <f>IF(K758&lt;&gt;"",IF(K758="Wn",SUMIFS(ZOiS!$E$4:$E$994,ZOiS!$B$4:$B$994,I758),IF(K758="Wn-Ma",SUMIFS(ZOiS!$E$4:$E$994,ZOiS!$B$4:$B$994,I758)-SUMIFS(ZOiS!$F$4:$F$994,ZOiS!$B$4:$B$994,I758),IF(K758="Ma-Wn",SUMIFS(ZOiS!$F$4:$F$994,ZOiS!$B$4:$B$994,I758)-SUMIFS(ZOiS!$E$4:$E$994,ZOiS!$B$4:$B$994,I758),SUMIFS(ZOiS!$F$4:$F$994,ZOiS!$B$4:$B$994,I758)))),"")</f>
        <v/>
      </c>
    </row>
    <row r="759" spans="4:12" x14ac:dyDescent="0.2">
      <c r="D759" s="150" t="str">
        <f>IF(C759&lt;&gt;"",IF(C759="Wn",SUMIFS(ZOiS!$G$4:$G$994,ZOiS!$B$4:$B$994,A759),IF(C759="Wn-Ma",SUMIFS(ZOiS!$G$4:$G$994,ZOiS!$B$4:$B$994,A759)-SUMIFS(ZOiS!$H$4:$H$994,ZOiS!$B$4:$B$994,A759),IF(C759="Ma-Wn",SUMIFS(ZOiS!$H$4:$H$994,ZOiS!$B$4:$B$994,A759)-SUMIFS(ZOiS!$G$4:$G$994,ZOiS!$B$4:$B$994,A759),SUMIFS(ZOiS!$H$4:$H$994,ZOiS!$B$4:$B$994,A759)))),"")</f>
        <v/>
      </c>
      <c r="H759" s="150" t="str">
        <f>IF(G759&lt;&gt;"",IF(G759="Wn",SUMIFS(ZOiS!$G$4:$G$994,ZOiS!$B$4:$B$994,E759),IF(G759="Wn-Ma",SUMIFS(ZOiS!$G$4:$G$994,ZOiS!$B$4:$B$994,E759)-SUMIFS(ZOiS!$H$4:$H$994,ZOiS!$B$4:$B$994,E759),IF(G759="Ma-Wn",SUMIFS(ZOiS!$H$4:$H$994,ZOiS!$B$4:$B$994,E759)-SUMIFS(ZOiS!$G$4:$G$994,ZOiS!$B$4:$B$994,E759),SUMIFS(ZOiS!$H$4:$H$994,ZOiS!$B$4:$B$994,E759)))),"")</f>
        <v/>
      </c>
      <c r="L759" s="150" t="str">
        <f>IF(K759&lt;&gt;"",IF(K759="Wn",SUMIFS(ZOiS!$E$4:$E$994,ZOiS!$B$4:$B$994,I759),IF(K759="Wn-Ma",SUMIFS(ZOiS!$E$4:$E$994,ZOiS!$B$4:$B$994,I759)-SUMIFS(ZOiS!$F$4:$F$994,ZOiS!$B$4:$B$994,I759),IF(K759="Ma-Wn",SUMIFS(ZOiS!$F$4:$F$994,ZOiS!$B$4:$B$994,I759)-SUMIFS(ZOiS!$E$4:$E$994,ZOiS!$B$4:$B$994,I759),SUMIFS(ZOiS!$F$4:$F$994,ZOiS!$B$4:$B$994,I759)))),"")</f>
        <v/>
      </c>
    </row>
    <row r="760" spans="4:12" x14ac:dyDescent="0.2">
      <c r="D760" s="150" t="str">
        <f>IF(C760&lt;&gt;"",IF(C760="Wn",SUMIFS(ZOiS!$G$4:$G$994,ZOiS!$B$4:$B$994,A760),IF(C760="Wn-Ma",SUMIFS(ZOiS!$G$4:$G$994,ZOiS!$B$4:$B$994,A760)-SUMIFS(ZOiS!$H$4:$H$994,ZOiS!$B$4:$B$994,A760),IF(C760="Ma-Wn",SUMIFS(ZOiS!$H$4:$H$994,ZOiS!$B$4:$B$994,A760)-SUMIFS(ZOiS!$G$4:$G$994,ZOiS!$B$4:$B$994,A760),SUMIFS(ZOiS!$H$4:$H$994,ZOiS!$B$4:$B$994,A760)))),"")</f>
        <v/>
      </c>
      <c r="H760" s="150" t="str">
        <f>IF(G760&lt;&gt;"",IF(G760="Wn",SUMIFS(ZOiS!$G$4:$G$994,ZOiS!$B$4:$B$994,E760),IF(G760="Wn-Ma",SUMIFS(ZOiS!$G$4:$G$994,ZOiS!$B$4:$B$994,E760)-SUMIFS(ZOiS!$H$4:$H$994,ZOiS!$B$4:$B$994,E760),IF(G760="Ma-Wn",SUMIFS(ZOiS!$H$4:$H$994,ZOiS!$B$4:$B$994,E760)-SUMIFS(ZOiS!$G$4:$G$994,ZOiS!$B$4:$B$994,E760),SUMIFS(ZOiS!$H$4:$H$994,ZOiS!$B$4:$B$994,E760)))),"")</f>
        <v/>
      </c>
      <c r="L760" s="150" t="str">
        <f>IF(K760&lt;&gt;"",IF(K760="Wn",SUMIFS(ZOiS!$E$4:$E$994,ZOiS!$B$4:$B$994,I760),IF(K760="Wn-Ma",SUMIFS(ZOiS!$E$4:$E$994,ZOiS!$B$4:$B$994,I760)-SUMIFS(ZOiS!$F$4:$F$994,ZOiS!$B$4:$B$994,I760),IF(K760="Ma-Wn",SUMIFS(ZOiS!$F$4:$F$994,ZOiS!$B$4:$B$994,I760)-SUMIFS(ZOiS!$E$4:$E$994,ZOiS!$B$4:$B$994,I760),SUMIFS(ZOiS!$F$4:$F$994,ZOiS!$B$4:$B$994,I760)))),"")</f>
        <v/>
      </c>
    </row>
    <row r="761" spans="4:12" x14ac:dyDescent="0.2">
      <c r="D761" s="150" t="str">
        <f>IF(C761&lt;&gt;"",IF(C761="Wn",SUMIFS(ZOiS!$G$4:$G$994,ZOiS!$B$4:$B$994,A761),IF(C761="Wn-Ma",SUMIFS(ZOiS!$G$4:$G$994,ZOiS!$B$4:$B$994,A761)-SUMIFS(ZOiS!$H$4:$H$994,ZOiS!$B$4:$B$994,A761),IF(C761="Ma-Wn",SUMIFS(ZOiS!$H$4:$H$994,ZOiS!$B$4:$B$994,A761)-SUMIFS(ZOiS!$G$4:$G$994,ZOiS!$B$4:$B$994,A761),SUMIFS(ZOiS!$H$4:$H$994,ZOiS!$B$4:$B$994,A761)))),"")</f>
        <v/>
      </c>
      <c r="H761" s="150" t="str">
        <f>IF(G761&lt;&gt;"",IF(G761="Wn",SUMIFS(ZOiS!$G$4:$G$994,ZOiS!$B$4:$B$994,E761),IF(G761="Wn-Ma",SUMIFS(ZOiS!$G$4:$G$994,ZOiS!$B$4:$B$994,E761)-SUMIFS(ZOiS!$H$4:$H$994,ZOiS!$B$4:$B$994,E761),IF(G761="Ma-Wn",SUMIFS(ZOiS!$H$4:$H$994,ZOiS!$B$4:$B$994,E761)-SUMIFS(ZOiS!$G$4:$G$994,ZOiS!$B$4:$B$994,E761),SUMIFS(ZOiS!$H$4:$H$994,ZOiS!$B$4:$B$994,E761)))),"")</f>
        <v/>
      </c>
      <c r="L761" s="150" t="str">
        <f>IF(K761&lt;&gt;"",IF(K761="Wn",SUMIFS(ZOiS!$E$4:$E$994,ZOiS!$B$4:$B$994,I761),IF(K761="Wn-Ma",SUMIFS(ZOiS!$E$4:$E$994,ZOiS!$B$4:$B$994,I761)-SUMIFS(ZOiS!$F$4:$F$994,ZOiS!$B$4:$B$994,I761),IF(K761="Ma-Wn",SUMIFS(ZOiS!$F$4:$F$994,ZOiS!$B$4:$B$994,I761)-SUMIFS(ZOiS!$E$4:$E$994,ZOiS!$B$4:$B$994,I761),SUMIFS(ZOiS!$F$4:$F$994,ZOiS!$B$4:$B$994,I761)))),"")</f>
        <v/>
      </c>
    </row>
    <row r="762" spans="4:12" x14ac:dyDescent="0.2">
      <c r="D762" s="150" t="str">
        <f>IF(C762&lt;&gt;"",IF(C762="Wn",SUMIFS(ZOiS!$G$4:$G$994,ZOiS!$B$4:$B$994,A762),IF(C762="Wn-Ma",SUMIFS(ZOiS!$G$4:$G$994,ZOiS!$B$4:$B$994,A762)-SUMIFS(ZOiS!$H$4:$H$994,ZOiS!$B$4:$B$994,A762),IF(C762="Ma-Wn",SUMIFS(ZOiS!$H$4:$H$994,ZOiS!$B$4:$B$994,A762)-SUMIFS(ZOiS!$G$4:$G$994,ZOiS!$B$4:$B$994,A762),SUMIFS(ZOiS!$H$4:$H$994,ZOiS!$B$4:$B$994,A762)))),"")</f>
        <v/>
      </c>
      <c r="H762" s="150" t="str">
        <f>IF(G762&lt;&gt;"",IF(G762="Wn",SUMIFS(ZOiS!$G$4:$G$994,ZOiS!$B$4:$B$994,E762),IF(G762="Wn-Ma",SUMIFS(ZOiS!$G$4:$G$994,ZOiS!$B$4:$B$994,E762)-SUMIFS(ZOiS!$H$4:$H$994,ZOiS!$B$4:$B$994,E762),IF(G762="Ma-Wn",SUMIFS(ZOiS!$H$4:$H$994,ZOiS!$B$4:$B$994,E762)-SUMIFS(ZOiS!$G$4:$G$994,ZOiS!$B$4:$B$994,E762),SUMIFS(ZOiS!$H$4:$H$994,ZOiS!$B$4:$B$994,E762)))),"")</f>
        <v/>
      </c>
      <c r="L762" s="150" t="str">
        <f>IF(K762&lt;&gt;"",IF(K762="Wn",SUMIFS(ZOiS!$E$4:$E$994,ZOiS!$B$4:$B$994,I762),IF(K762="Wn-Ma",SUMIFS(ZOiS!$E$4:$E$994,ZOiS!$B$4:$B$994,I762)-SUMIFS(ZOiS!$F$4:$F$994,ZOiS!$B$4:$B$994,I762),IF(K762="Ma-Wn",SUMIFS(ZOiS!$F$4:$F$994,ZOiS!$B$4:$B$994,I762)-SUMIFS(ZOiS!$E$4:$E$994,ZOiS!$B$4:$B$994,I762),SUMIFS(ZOiS!$F$4:$F$994,ZOiS!$B$4:$B$994,I762)))),"")</f>
        <v/>
      </c>
    </row>
    <row r="763" spans="4:12" x14ac:dyDescent="0.2">
      <c r="D763" s="150" t="str">
        <f>IF(C763&lt;&gt;"",IF(C763="Wn",SUMIFS(ZOiS!$G$4:$G$994,ZOiS!$B$4:$B$994,A763),IF(C763="Wn-Ma",SUMIFS(ZOiS!$G$4:$G$994,ZOiS!$B$4:$B$994,A763)-SUMIFS(ZOiS!$H$4:$H$994,ZOiS!$B$4:$B$994,A763),IF(C763="Ma-Wn",SUMIFS(ZOiS!$H$4:$H$994,ZOiS!$B$4:$B$994,A763)-SUMIFS(ZOiS!$G$4:$G$994,ZOiS!$B$4:$B$994,A763),SUMIFS(ZOiS!$H$4:$H$994,ZOiS!$B$4:$B$994,A763)))),"")</f>
        <v/>
      </c>
      <c r="H763" s="150" t="str">
        <f>IF(G763&lt;&gt;"",IF(G763="Wn",SUMIFS(ZOiS!$G$4:$G$994,ZOiS!$B$4:$B$994,E763),IF(G763="Wn-Ma",SUMIFS(ZOiS!$G$4:$G$994,ZOiS!$B$4:$B$994,E763)-SUMIFS(ZOiS!$H$4:$H$994,ZOiS!$B$4:$B$994,E763),IF(G763="Ma-Wn",SUMIFS(ZOiS!$H$4:$H$994,ZOiS!$B$4:$B$994,E763)-SUMIFS(ZOiS!$G$4:$G$994,ZOiS!$B$4:$B$994,E763),SUMIFS(ZOiS!$H$4:$H$994,ZOiS!$B$4:$B$994,E763)))),"")</f>
        <v/>
      </c>
      <c r="L763" s="150" t="str">
        <f>IF(K763&lt;&gt;"",IF(K763="Wn",SUMIFS(ZOiS!$E$4:$E$994,ZOiS!$B$4:$B$994,I763),IF(K763="Wn-Ma",SUMIFS(ZOiS!$E$4:$E$994,ZOiS!$B$4:$B$994,I763)-SUMIFS(ZOiS!$F$4:$F$994,ZOiS!$B$4:$B$994,I763),IF(K763="Ma-Wn",SUMIFS(ZOiS!$F$4:$F$994,ZOiS!$B$4:$B$994,I763)-SUMIFS(ZOiS!$E$4:$E$994,ZOiS!$B$4:$B$994,I763),SUMIFS(ZOiS!$F$4:$F$994,ZOiS!$B$4:$B$994,I763)))),"")</f>
        <v/>
      </c>
    </row>
    <row r="764" spans="4:12" x14ac:dyDescent="0.2">
      <c r="D764" s="150" t="str">
        <f>IF(C764&lt;&gt;"",IF(C764="Wn",SUMIFS(ZOiS!$G$4:$G$994,ZOiS!$B$4:$B$994,A764),IF(C764="Wn-Ma",SUMIFS(ZOiS!$G$4:$G$994,ZOiS!$B$4:$B$994,A764)-SUMIFS(ZOiS!$H$4:$H$994,ZOiS!$B$4:$B$994,A764),IF(C764="Ma-Wn",SUMIFS(ZOiS!$H$4:$H$994,ZOiS!$B$4:$B$994,A764)-SUMIFS(ZOiS!$G$4:$G$994,ZOiS!$B$4:$B$994,A764),SUMIFS(ZOiS!$H$4:$H$994,ZOiS!$B$4:$B$994,A764)))),"")</f>
        <v/>
      </c>
      <c r="H764" s="150" t="str">
        <f>IF(G764&lt;&gt;"",IF(G764="Wn",SUMIFS(ZOiS!$G$4:$G$994,ZOiS!$B$4:$B$994,E764),IF(G764="Wn-Ma",SUMIFS(ZOiS!$G$4:$G$994,ZOiS!$B$4:$B$994,E764)-SUMIFS(ZOiS!$H$4:$H$994,ZOiS!$B$4:$B$994,E764),IF(G764="Ma-Wn",SUMIFS(ZOiS!$H$4:$H$994,ZOiS!$B$4:$B$994,E764)-SUMIFS(ZOiS!$G$4:$G$994,ZOiS!$B$4:$B$994,E764),SUMIFS(ZOiS!$H$4:$H$994,ZOiS!$B$4:$B$994,E764)))),"")</f>
        <v/>
      </c>
      <c r="L764" s="150" t="str">
        <f>IF(K764&lt;&gt;"",IF(K764="Wn",SUMIFS(ZOiS!$E$4:$E$994,ZOiS!$B$4:$B$994,I764),IF(K764="Wn-Ma",SUMIFS(ZOiS!$E$4:$E$994,ZOiS!$B$4:$B$994,I764)-SUMIFS(ZOiS!$F$4:$F$994,ZOiS!$B$4:$B$994,I764),IF(K764="Ma-Wn",SUMIFS(ZOiS!$F$4:$F$994,ZOiS!$B$4:$B$994,I764)-SUMIFS(ZOiS!$E$4:$E$994,ZOiS!$B$4:$B$994,I764),SUMIFS(ZOiS!$F$4:$F$994,ZOiS!$B$4:$B$994,I764)))),"")</f>
        <v/>
      </c>
    </row>
    <row r="765" spans="4:12" x14ac:dyDescent="0.2">
      <c r="D765" s="150" t="str">
        <f>IF(C765&lt;&gt;"",IF(C765="Wn",SUMIFS(ZOiS!$G$4:$G$994,ZOiS!$B$4:$B$994,A765),IF(C765="Wn-Ma",SUMIFS(ZOiS!$G$4:$G$994,ZOiS!$B$4:$B$994,A765)-SUMIFS(ZOiS!$H$4:$H$994,ZOiS!$B$4:$B$994,A765),IF(C765="Ma-Wn",SUMIFS(ZOiS!$H$4:$H$994,ZOiS!$B$4:$B$994,A765)-SUMIFS(ZOiS!$G$4:$G$994,ZOiS!$B$4:$B$994,A765),SUMIFS(ZOiS!$H$4:$H$994,ZOiS!$B$4:$B$994,A765)))),"")</f>
        <v/>
      </c>
      <c r="H765" s="150" t="str">
        <f>IF(G765&lt;&gt;"",IF(G765="Wn",SUMIFS(ZOiS!$G$4:$G$994,ZOiS!$B$4:$B$994,E765),IF(G765="Wn-Ma",SUMIFS(ZOiS!$G$4:$G$994,ZOiS!$B$4:$B$994,E765)-SUMIFS(ZOiS!$H$4:$H$994,ZOiS!$B$4:$B$994,E765),IF(G765="Ma-Wn",SUMIFS(ZOiS!$H$4:$H$994,ZOiS!$B$4:$B$994,E765)-SUMIFS(ZOiS!$G$4:$G$994,ZOiS!$B$4:$B$994,E765),SUMIFS(ZOiS!$H$4:$H$994,ZOiS!$B$4:$B$994,E765)))),"")</f>
        <v/>
      </c>
      <c r="L765" s="150" t="str">
        <f>IF(K765&lt;&gt;"",IF(K765="Wn",SUMIFS(ZOiS!$E$4:$E$994,ZOiS!$B$4:$B$994,I765),IF(K765="Wn-Ma",SUMIFS(ZOiS!$E$4:$E$994,ZOiS!$B$4:$B$994,I765)-SUMIFS(ZOiS!$F$4:$F$994,ZOiS!$B$4:$B$994,I765),IF(K765="Ma-Wn",SUMIFS(ZOiS!$F$4:$F$994,ZOiS!$B$4:$B$994,I765)-SUMIFS(ZOiS!$E$4:$E$994,ZOiS!$B$4:$B$994,I765),SUMIFS(ZOiS!$F$4:$F$994,ZOiS!$B$4:$B$994,I765)))),"")</f>
        <v/>
      </c>
    </row>
    <row r="766" spans="4:12" x14ac:dyDescent="0.2">
      <c r="D766" s="150" t="str">
        <f>IF(C766&lt;&gt;"",IF(C766="Wn",SUMIFS(ZOiS!$G$4:$G$994,ZOiS!$B$4:$B$994,A766),IF(C766="Wn-Ma",SUMIFS(ZOiS!$G$4:$G$994,ZOiS!$B$4:$B$994,A766)-SUMIFS(ZOiS!$H$4:$H$994,ZOiS!$B$4:$B$994,A766),IF(C766="Ma-Wn",SUMIFS(ZOiS!$H$4:$H$994,ZOiS!$B$4:$B$994,A766)-SUMIFS(ZOiS!$G$4:$G$994,ZOiS!$B$4:$B$994,A766),SUMIFS(ZOiS!$H$4:$H$994,ZOiS!$B$4:$B$994,A766)))),"")</f>
        <v/>
      </c>
      <c r="H766" s="150" t="str">
        <f>IF(G766&lt;&gt;"",IF(G766="Wn",SUMIFS(ZOiS!$G$4:$G$994,ZOiS!$B$4:$B$994,E766),IF(G766="Wn-Ma",SUMIFS(ZOiS!$G$4:$G$994,ZOiS!$B$4:$B$994,E766)-SUMIFS(ZOiS!$H$4:$H$994,ZOiS!$B$4:$B$994,E766),IF(G766="Ma-Wn",SUMIFS(ZOiS!$H$4:$H$994,ZOiS!$B$4:$B$994,E766)-SUMIFS(ZOiS!$G$4:$G$994,ZOiS!$B$4:$B$994,E766),SUMIFS(ZOiS!$H$4:$H$994,ZOiS!$B$4:$B$994,E766)))),"")</f>
        <v/>
      </c>
      <c r="L766" s="150" t="str">
        <f>IF(K766&lt;&gt;"",IF(K766="Wn",SUMIFS(ZOiS!$E$4:$E$994,ZOiS!$B$4:$B$994,I766),IF(K766="Wn-Ma",SUMIFS(ZOiS!$E$4:$E$994,ZOiS!$B$4:$B$994,I766)-SUMIFS(ZOiS!$F$4:$F$994,ZOiS!$B$4:$B$994,I766),IF(K766="Ma-Wn",SUMIFS(ZOiS!$F$4:$F$994,ZOiS!$B$4:$B$994,I766)-SUMIFS(ZOiS!$E$4:$E$994,ZOiS!$B$4:$B$994,I766),SUMIFS(ZOiS!$F$4:$F$994,ZOiS!$B$4:$B$994,I766)))),"")</f>
        <v/>
      </c>
    </row>
    <row r="767" spans="4:12" x14ac:dyDescent="0.2">
      <c r="D767" s="150" t="str">
        <f>IF(C767&lt;&gt;"",IF(C767="Wn",SUMIFS(ZOiS!$G$4:$G$994,ZOiS!$B$4:$B$994,A767),IF(C767="Wn-Ma",SUMIFS(ZOiS!$G$4:$G$994,ZOiS!$B$4:$B$994,A767)-SUMIFS(ZOiS!$H$4:$H$994,ZOiS!$B$4:$B$994,A767),IF(C767="Ma-Wn",SUMIFS(ZOiS!$H$4:$H$994,ZOiS!$B$4:$B$994,A767)-SUMIFS(ZOiS!$G$4:$G$994,ZOiS!$B$4:$B$994,A767),SUMIFS(ZOiS!$H$4:$H$994,ZOiS!$B$4:$B$994,A767)))),"")</f>
        <v/>
      </c>
      <c r="H767" s="150" t="str">
        <f>IF(G767&lt;&gt;"",IF(G767="Wn",SUMIFS(ZOiS!$G$4:$G$994,ZOiS!$B$4:$B$994,E767),IF(G767="Wn-Ma",SUMIFS(ZOiS!$G$4:$G$994,ZOiS!$B$4:$B$994,E767)-SUMIFS(ZOiS!$H$4:$H$994,ZOiS!$B$4:$B$994,E767),IF(G767="Ma-Wn",SUMIFS(ZOiS!$H$4:$H$994,ZOiS!$B$4:$B$994,E767)-SUMIFS(ZOiS!$G$4:$G$994,ZOiS!$B$4:$B$994,E767),SUMIFS(ZOiS!$H$4:$H$994,ZOiS!$B$4:$B$994,E767)))),"")</f>
        <v/>
      </c>
      <c r="L767" s="150" t="str">
        <f>IF(K767&lt;&gt;"",IF(K767="Wn",SUMIFS(ZOiS!$E$4:$E$994,ZOiS!$B$4:$B$994,I767),IF(K767="Wn-Ma",SUMIFS(ZOiS!$E$4:$E$994,ZOiS!$B$4:$B$994,I767)-SUMIFS(ZOiS!$F$4:$F$994,ZOiS!$B$4:$B$994,I767),IF(K767="Ma-Wn",SUMIFS(ZOiS!$F$4:$F$994,ZOiS!$B$4:$B$994,I767)-SUMIFS(ZOiS!$E$4:$E$994,ZOiS!$B$4:$B$994,I767),SUMIFS(ZOiS!$F$4:$F$994,ZOiS!$B$4:$B$994,I767)))),"")</f>
        <v/>
      </c>
    </row>
    <row r="768" spans="4:12" x14ac:dyDescent="0.2">
      <c r="D768" s="150" t="str">
        <f>IF(C768&lt;&gt;"",IF(C768="Wn",SUMIFS(ZOiS!$G$4:$G$994,ZOiS!$B$4:$B$994,A768),IF(C768="Wn-Ma",SUMIFS(ZOiS!$G$4:$G$994,ZOiS!$B$4:$B$994,A768)-SUMIFS(ZOiS!$H$4:$H$994,ZOiS!$B$4:$B$994,A768),IF(C768="Ma-Wn",SUMIFS(ZOiS!$H$4:$H$994,ZOiS!$B$4:$B$994,A768)-SUMIFS(ZOiS!$G$4:$G$994,ZOiS!$B$4:$B$994,A768),SUMIFS(ZOiS!$H$4:$H$994,ZOiS!$B$4:$B$994,A768)))),"")</f>
        <v/>
      </c>
      <c r="H768" s="150" t="str">
        <f>IF(G768&lt;&gt;"",IF(G768="Wn",SUMIFS(ZOiS!$G$4:$G$994,ZOiS!$B$4:$B$994,E768),IF(G768="Wn-Ma",SUMIFS(ZOiS!$G$4:$G$994,ZOiS!$B$4:$B$994,E768)-SUMIFS(ZOiS!$H$4:$H$994,ZOiS!$B$4:$B$994,E768),IF(G768="Ma-Wn",SUMIFS(ZOiS!$H$4:$H$994,ZOiS!$B$4:$B$994,E768)-SUMIFS(ZOiS!$G$4:$G$994,ZOiS!$B$4:$B$994,E768),SUMIFS(ZOiS!$H$4:$H$994,ZOiS!$B$4:$B$994,E768)))),"")</f>
        <v/>
      </c>
      <c r="L768" s="150" t="str">
        <f>IF(K768&lt;&gt;"",IF(K768="Wn",SUMIFS(ZOiS!$E$4:$E$994,ZOiS!$B$4:$B$994,I768),IF(K768="Wn-Ma",SUMIFS(ZOiS!$E$4:$E$994,ZOiS!$B$4:$B$994,I768)-SUMIFS(ZOiS!$F$4:$F$994,ZOiS!$B$4:$B$994,I768),IF(K768="Ma-Wn",SUMIFS(ZOiS!$F$4:$F$994,ZOiS!$B$4:$B$994,I768)-SUMIFS(ZOiS!$E$4:$E$994,ZOiS!$B$4:$B$994,I768),SUMIFS(ZOiS!$F$4:$F$994,ZOiS!$B$4:$B$994,I768)))),"")</f>
        <v/>
      </c>
    </row>
    <row r="769" spans="4:12" x14ac:dyDescent="0.2">
      <c r="D769" s="150" t="str">
        <f>IF(C769&lt;&gt;"",IF(C769="Wn",SUMIFS(ZOiS!$G$4:$G$994,ZOiS!$B$4:$B$994,A769),IF(C769="Wn-Ma",SUMIFS(ZOiS!$G$4:$G$994,ZOiS!$B$4:$B$994,A769)-SUMIFS(ZOiS!$H$4:$H$994,ZOiS!$B$4:$B$994,A769),IF(C769="Ma-Wn",SUMIFS(ZOiS!$H$4:$H$994,ZOiS!$B$4:$B$994,A769)-SUMIFS(ZOiS!$G$4:$G$994,ZOiS!$B$4:$B$994,A769),SUMIFS(ZOiS!$H$4:$H$994,ZOiS!$B$4:$B$994,A769)))),"")</f>
        <v/>
      </c>
      <c r="H769" s="150" t="str">
        <f>IF(G769&lt;&gt;"",IF(G769="Wn",SUMIFS(ZOiS!$G$4:$G$994,ZOiS!$B$4:$B$994,E769),IF(G769="Wn-Ma",SUMIFS(ZOiS!$G$4:$G$994,ZOiS!$B$4:$B$994,E769)-SUMIFS(ZOiS!$H$4:$H$994,ZOiS!$B$4:$B$994,E769),IF(G769="Ma-Wn",SUMIFS(ZOiS!$H$4:$H$994,ZOiS!$B$4:$B$994,E769)-SUMIFS(ZOiS!$G$4:$G$994,ZOiS!$B$4:$B$994,E769),SUMIFS(ZOiS!$H$4:$H$994,ZOiS!$B$4:$B$994,E769)))),"")</f>
        <v/>
      </c>
      <c r="L769" s="150" t="str">
        <f>IF(K769&lt;&gt;"",IF(K769="Wn",SUMIFS(ZOiS!$E$4:$E$994,ZOiS!$B$4:$B$994,I769),IF(K769="Wn-Ma",SUMIFS(ZOiS!$E$4:$E$994,ZOiS!$B$4:$B$994,I769)-SUMIFS(ZOiS!$F$4:$F$994,ZOiS!$B$4:$B$994,I769),IF(K769="Ma-Wn",SUMIFS(ZOiS!$F$4:$F$994,ZOiS!$B$4:$B$994,I769)-SUMIFS(ZOiS!$E$4:$E$994,ZOiS!$B$4:$B$994,I769),SUMIFS(ZOiS!$F$4:$F$994,ZOiS!$B$4:$B$994,I769)))),"")</f>
        <v/>
      </c>
    </row>
    <row r="770" spans="4:12" x14ac:dyDescent="0.2">
      <c r="D770" s="150" t="str">
        <f>IF(C770&lt;&gt;"",IF(C770="Wn",SUMIFS(ZOiS!$G$4:$G$994,ZOiS!$B$4:$B$994,A770),IF(C770="Wn-Ma",SUMIFS(ZOiS!$G$4:$G$994,ZOiS!$B$4:$B$994,A770)-SUMIFS(ZOiS!$H$4:$H$994,ZOiS!$B$4:$B$994,A770),IF(C770="Ma-Wn",SUMIFS(ZOiS!$H$4:$H$994,ZOiS!$B$4:$B$994,A770)-SUMIFS(ZOiS!$G$4:$G$994,ZOiS!$B$4:$B$994,A770),SUMIFS(ZOiS!$H$4:$H$994,ZOiS!$B$4:$B$994,A770)))),"")</f>
        <v/>
      </c>
      <c r="H770" s="150" t="str">
        <f>IF(G770&lt;&gt;"",IF(G770="Wn",SUMIFS(ZOiS!$G$4:$G$994,ZOiS!$B$4:$B$994,E770),IF(G770="Wn-Ma",SUMIFS(ZOiS!$G$4:$G$994,ZOiS!$B$4:$B$994,E770)-SUMIFS(ZOiS!$H$4:$H$994,ZOiS!$B$4:$B$994,E770),IF(G770="Ma-Wn",SUMIFS(ZOiS!$H$4:$H$994,ZOiS!$B$4:$B$994,E770)-SUMIFS(ZOiS!$G$4:$G$994,ZOiS!$B$4:$B$994,E770),SUMIFS(ZOiS!$H$4:$H$994,ZOiS!$B$4:$B$994,E770)))),"")</f>
        <v/>
      </c>
      <c r="L770" s="150" t="str">
        <f>IF(K770&lt;&gt;"",IF(K770="Wn",SUMIFS(ZOiS!$E$4:$E$994,ZOiS!$B$4:$B$994,I770),IF(K770="Wn-Ma",SUMIFS(ZOiS!$E$4:$E$994,ZOiS!$B$4:$B$994,I770)-SUMIFS(ZOiS!$F$4:$F$994,ZOiS!$B$4:$B$994,I770),IF(K770="Ma-Wn",SUMIFS(ZOiS!$F$4:$F$994,ZOiS!$B$4:$B$994,I770)-SUMIFS(ZOiS!$E$4:$E$994,ZOiS!$B$4:$B$994,I770),SUMIFS(ZOiS!$F$4:$F$994,ZOiS!$B$4:$B$994,I770)))),"")</f>
        <v/>
      </c>
    </row>
    <row r="771" spans="4:12" x14ac:dyDescent="0.2">
      <c r="D771" s="150" t="str">
        <f>IF(C771&lt;&gt;"",IF(C771="Wn",SUMIFS(ZOiS!$G$4:$G$994,ZOiS!$B$4:$B$994,A771),IF(C771="Wn-Ma",SUMIFS(ZOiS!$G$4:$G$994,ZOiS!$B$4:$B$994,A771)-SUMIFS(ZOiS!$H$4:$H$994,ZOiS!$B$4:$B$994,A771),IF(C771="Ma-Wn",SUMIFS(ZOiS!$H$4:$H$994,ZOiS!$B$4:$B$994,A771)-SUMIFS(ZOiS!$G$4:$G$994,ZOiS!$B$4:$B$994,A771),SUMIFS(ZOiS!$H$4:$H$994,ZOiS!$B$4:$B$994,A771)))),"")</f>
        <v/>
      </c>
      <c r="H771" s="150" t="str">
        <f>IF(G771&lt;&gt;"",IF(G771="Wn",SUMIFS(ZOiS!$G$4:$G$994,ZOiS!$B$4:$B$994,E771),IF(G771="Wn-Ma",SUMIFS(ZOiS!$G$4:$G$994,ZOiS!$B$4:$B$994,E771)-SUMIFS(ZOiS!$H$4:$H$994,ZOiS!$B$4:$B$994,E771),IF(G771="Ma-Wn",SUMIFS(ZOiS!$H$4:$H$994,ZOiS!$B$4:$B$994,E771)-SUMIFS(ZOiS!$G$4:$G$994,ZOiS!$B$4:$B$994,E771),SUMIFS(ZOiS!$H$4:$H$994,ZOiS!$B$4:$B$994,E771)))),"")</f>
        <v/>
      </c>
      <c r="L771" s="150" t="str">
        <f>IF(K771&lt;&gt;"",IF(K771="Wn",SUMIFS(ZOiS!$E$4:$E$994,ZOiS!$B$4:$B$994,I771),IF(K771="Wn-Ma",SUMIFS(ZOiS!$E$4:$E$994,ZOiS!$B$4:$B$994,I771)-SUMIFS(ZOiS!$F$4:$F$994,ZOiS!$B$4:$B$994,I771),IF(K771="Ma-Wn",SUMIFS(ZOiS!$F$4:$F$994,ZOiS!$B$4:$B$994,I771)-SUMIFS(ZOiS!$E$4:$E$994,ZOiS!$B$4:$B$994,I771),SUMIFS(ZOiS!$F$4:$F$994,ZOiS!$B$4:$B$994,I771)))),"")</f>
        <v/>
      </c>
    </row>
    <row r="772" spans="4:12" x14ac:dyDescent="0.2">
      <c r="D772" s="150" t="str">
        <f>IF(C772&lt;&gt;"",IF(C772="Wn",SUMIFS(ZOiS!$G$4:$G$994,ZOiS!$B$4:$B$994,A772),IF(C772="Wn-Ma",SUMIFS(ZOiS!$G$4:$G$994,ZOiS!$B$4:$B$994,A772)-SUMIFS(ZOiS!$H$4:$H$994,ZOiS!$B$4:$B$994,A772),IF(C772="Ma-Wn",SUMIFS(ZOiS!$H$4:$H$994,ZOiS!$B$4:$B$994,A772)-SUMIFS(ZOiS!$G$4:$G$994,ZOiS!$B$4:$B$994,A772),SUMIFS(ZOiS!$H$4:$H$994,ZOiS!$B$4:$B$994,A772)))),"")</f>
        <v/>
      </c>
      <c r="H772" s="150" t="str">
        <f>IF(G772&lt;&gt;"",IF(G772="Wn",SUMIFS(ZOiS!$G$4:$G$994,ZOiS!$B$4:$B$994,E772),IF(G772="Wn-Ma",SUMIFS(ZOiS!$G$4:$G$994,ZOiS!$B$4:$B$994,E772)-SUMIFS(ZOiS!$H$4:$H$994,ZOiS!$B$4:$B$994,E772),IF(G772="Ma-Wn",SUMIFS(ZOiS!$H$4:$H$994,ZOiS!$B$4:$B$994,E772)-SUMIFS(ZOiS!$G$4:$G$994,ZOiS!$B$4:$B$994,E772),SUMIFS(ZOiS!$H$4:$H$994,ZOiS!$B$4:$B$994,E772)))),"")</f>
        <v/>
      </c>
      <c r="L772" s="150" t="str">
        <f>IF(K772&lt;&gt;"",IF(K772="Wn",SUMIFS(ZOiS!$E$4:$E$994,ZOiS!$B$4:$B$994,I772),IF(K772="Wn-Ma",SUMIFS(ZOiS!$E$4:$E$994,ZOiS!$B$4:$B$994,I772)-SUMIFS(ZOiS!$F$4:$F$994,ZOiS!$B$4:$B$994,I772),IF(K772="Ma-Wn",SUMIFS(ZOiS!$F$4:$F$994,ZOiS!$B$4:$B$994,I772)-SUMIFS(ZOiS!$E$4:$E$994,ZOiS!$B$4:$B$994,I772),SUMIFS(ZOiS!$F$4:$F$994,ZOiS!$B$4:$B$994,I772)))),"")</f>
        <v/>
      </c>
    </row>
    <row r="773" spans="4:12" x14ac:dyDescent="0.2">
      <c r="D773" s="150" t="str">
        <f>IF(C773&lt;&gt;"",IF(C773="Wn",SUMIFS(ZOiS!$G$4:$G$994,ZOiS!$B$4:$B$994,A773),IF(C773="Wn-Ma",SUMIFS(ZOiS!$G$4:$G$994,ZOiS!$B$4:$B$994,A773)-SUMIFS(ZOiS!$H$4:$H$994,ZOiS!$B$4:$B$994,A773),IF(C773="Ma-Wn",SUMIFS(ZOiS!$H$4:$H$994,ZOiS!$B$4:$B$994,A773)-SUMIFS(ZOiS!$G$4:$G$994,ZOiS!$B$4:$B$994,A773),SUMIFS(ZOiS!$H$4:$H$994,ZOiS!$B$4:$B$994,A773)))),"")</f>
        <v/>
      </c>
      <c r="H773" s="150" t="str">
        <f>IF(G773&lt;&gt;"",IF(G773="Wn",SUMIFS(ZOiS!$G$4:$G$994,ZOiS!$B$4:$B$994,E773),IF(G773="Wn-Ma",SUMIFS(ZOiS!$G$4:$G$994,ZOiS!$B$4:$B$994,E773)-SUMIFS(ZOiS!$H$4:$H$994,ZOiS!$B$4:$B$994,E773),IF(G773="Ma-Wn",SUMIFS(ZOiS!$H$4:$H$994,ZOiS!$B$4:$B$994,E773)-SUMIFS(ZOiS!$G$4:$G$994,ZOiS!$B$4:$B$994,E773),SUMIFS(ZOiS!$H$4:$H$994,ZOiS!$B$4:$B$994,E773)))),"")</f>
        <v/>
      </c>
      <c r="L773" s="150" t="str">
        <f>IF(K773&lt;&gt;"",IF(K773="Wn",SUMIFS(ZOiS!$E$4:$E$994,ZOiS!$B$4:$B$994,I773),IF(K773="Wn-Ma",SUMIFS(ZOiS!$E$4:$E$994,ZOiS!$B$4:$B$994,I773)-SUMIFS(ZOiS!$F$4:$F$994,ZOiS!$B$4:$B$994,I773),IF(K773="Ma-Wn",SUMIFS(ZOiS!$F$4:$F$994,ZOiS!$B$4:$B$994,I773)-SUMIFS(ZOiS!$E$4:$E$994,ZOiS!$B$4:$B$994,I773),SUMIFS(ZOiS!$F$4:$F$994,ZOiS!$B$4:$B$994,I773)))),"")</f>
        <v/>
      </c>
    </row>
    <row r="774" spans="4:12" x14ac:dyDescent="0.2">
      <c r="D774" s="150" t="str">
        <f>IF(C774&lt;&gt;"",IF(C774="Wn",SUMIFS(ZOiS!$G$4:$G$994,ZOiS!$B$4:$B$994,A774),IF(C774="Wn-Ma",SUMIFS(ZOiS!$G$4:$G$994,ZOiS!$B$4:$B$994,A774)-SUMIFS(ZOiS!$H$4:$H$994,ZOiS!$B$4:$B$994,A774),IF(C774="Ma-Wn",SUMIFS(ZOiS!$H$4:$H$994,ZOiS!$B$4:$B$994,A774)-SUMIFS(ZOiS!$G$4:$G$994,ZOiS!$B$4:$B$994,A774),SUMIFS(ZOiS!$H$4:$H$994,ZOiS!$B$4:$B$994,A774)))),"")</f>
        <v/>
      </c>
      <c r="H774" s="150" t="str">
        <f>IF(G774&lt;&gt;"",IF(G774="Wn",SUMIFS(ZOiS!$G$4:$G$994,ZOiS!$B$4:$B$994,E774),IF(G774="Wn-Ma",SUMIFS(ZOiS!$G$4:$G$994,ZOiS!$B$4:$B$994,E774)-SUMIFS(ZOiS!$H$4:$H$994,ZOiS!$B$4:$B$994,E774),IF(G774="Ma-Wn",SUMIFS(ZOiS!$H$4:$H$994,ZOiS!$B$4:$B$994,E774)-SUMIFS(ZOiS!$G$4:$G$994,ZOiS!$B$4:$B$994,E774),SUMIFS(ZOiS!$H$4:$H$994,ZOiS!$B$4:$B$994,E774)))),"")</f>
        <v/>
      </c>
      <c r="L774" s="150" t="str">
        <f>IF(K774&lt;&gt;"",IF(K774="Wn",SUMIFS(ZOiS!$E$4:$E$994,ZOiS!$B$4:$B$994,I774),IF(K774="Wn-Ma",SUMIFS(ZOiS!$E$4:$E$994,ZOiS!$B$4:$B$994,I774)-SUMIFS(ZOiS!$F$4:$F$994,ZOiS!$B$4:$B$994,I774),IF(K774="Ma-Wn",SUMIFS(ZOiS!$F$4:$F$994,ZOiS!$B$4:$B$994,I774)-SUMIFS(ZOiS!$E$4:$E$994,ZOiS!$B$4:$B$994,I774),SUMIFS(ZOiS!$F$4:$F$994,ZOiS!$B$4:$B$994,I774)))),"")</f>
        <v/>
      </c>
    </row>
    <row r="775" spans="4:12" x14ac:dyDescent="0.2">
      <c r="D775" s="150" t="str">
        <f>IF(C775&lt;&gt;"",IF(C775="Wn",SUMIFS(ZOiS!$G$4:$G$994,ZOiS!$B$4:$B$994,A775),IF(C775="Wn-Ma",SUMIFS(ZOiS!$G$4:$G$994,ZOiS!$B$4:$B$994,A775)-SUMIFS(ZOiS!$H$4:$H$994,ZOiS!$B$4:$B$994,A775),IF(C775="Ma-Wn",SUMIFS(ZOiS!$H$4:$H$994,ZOiS!$B$4:$B$994,A775)-SUMIFS(ZOiS!$G$4:$G$994,ZOiS!$B$4:$B$994,A775),SUMIFS(ZOiS!$H$4:$H$994,ZOiS!$B$4:$B$994,A775)))),"")</f>
        <v/>
      </c>
      <c r="H775" s="150" t="str">
        <f>IF(G775&lt;&gt;"",IF(G775="Wn",SUMIFS(ZOiS!$G$4:$G$994,ZOiS!$B$4:$B$994,E775),IF(G775="Wn-Ma",SUMIFS(ZOiS!$G$4:$G$994,ZOiS!$B$4:$B$994,E775)-SUMIFS(ZOiS!$H$4:$H$994,ZOiS!$B$4:$B$994,E775),IF(G775="Ma-Wn",SUMIFS(ZOiS!$H$4:$H$994,ZOiS!$B$4:$B$994,E775)-SUMIFS(ZOiS!$G$4:$G$994,ZOiS!$B$4:$B$994,E775),SUMIFS(ZOiS!$H$4:$H$994,ZOiS!$B$4:$B$994,E775)))),"")</f>
        <v/>
      </c>
      <c r="L775" s="150" t="str">
        <f>IF(K775&lt;&gt;"",IF(K775="Wn",SUMIFS(ZOiS!$E$4:$E$994,ZOiS!$B$4:$B$994,I775),IF(K775="Wn-Ma",SUMIFS(ZOiS!$E$4:$E$994,ZOiS!$B$4:$B$994,I775)-SUMIFS(ZOiS!$F$4:$F$994,ZOiS!$B$4:$B$994,I775),IF(K775="Ma-Wn",SUMIFS(ZOiS!$F$4:$F$994,ZOiS!$B$4:$B$994,I775)-SUMIFS(ZOiS!$E$4:$E$994,ZOiS!$B$4:$B$994,I775),SUMIFS(ZOiS!$F$4:$F$994,ZOiS!$B$4:$B$994,I775)))),"")</f>
        <v/>
      </c>
    </row>
    <row r="776" spans="4:12" x14ac:dyDescent="0.2">
      <c r="D776" s="150" t="str">
        <f>IF(C776&lt;&gt;"",IF(C776="Wn",SUMIFS(ZOiS!$G$4:$G$994,ZOiS!$B$4:$B$994,A776),IF(C776="Wn-Ma",SUMIFS(ZOiS!$G$4:$G$994,ZOiS!$B$4:$B$994,A776)-SUMIFS(ZOiS!$H$4:$H$994,ZOiS!$B$4:$B$994,A776),IF(C776="Ma-Wn",SUMIFS(ZOiS!$H$4:$H$994,ZOiS!$B$4:$B$994,A776)-SUMIFS(ZOiS!$G$4:$G$994,ZOiS!$B$4:$B$994,A776),SUMIFS(ZOiS!$H$4:$H$994,ZOiS!$B$4:$B$994,A776)))),"")</f>
        <v/>
      </c>
      <c r="H776" s="150" t="str">
        <f>IF(G776&lt;&gt;"",IF(G776="Wn",SUMIFS(ZOiS!$G$4:$G$994,ZOiS!$B$4:$B$994,E776),IF(G776="Wn-Ma",SUMIFS(ZOiS!$G$4:$G$994,ZOiS!$B$4:$B$994,E776)-SUMIFS(ZOiS!$H$4:$H$994,ZOiS!$B$4:$B$994,E776),IF(G776="Ma-Wn",SUMIFS(ZOiS!$H$4:$H$994,ZOiS!$B$4:$B$994,E776)-SUMIFS(ZOiS!$G$4:$G$994,ZOiS!$B$4:$B$994,E776),SUMIFS(ZOiS!$H$4:$H$994,ZOiS!$B$4:$B$994,E776)))),"")</f>
        <v/>
      </c>
      <c r="L776" s="150" t="str">
        <f>IF(K776&lt;&gt;"",IF(K776="Wn",SUMIFS(ZOiS!$E$4:$E$994,ZOiS!$B$4:$B$994,I776),IF(K776="Wn-Ma",SUMIFS(ZOiS!$E$4:$E$994,ZOiS!$B$4:$B$994,I776)-SUMIFS(ZOiS!$F$4:$F$994,ZOiS!$B$4:$B$994,I776),IF(K776="Ma-Wn",SUMIFS(ZOiS!$F$4:$F$994,ZOiS!$B$4:$B$994,I776)-SUMIFS(ZOiS!$E$4:$E$994,ZOiS!$B$4:$B$994,I776),SUMIFS(ZOiS!$F$4:$F$994,ZOiS!$B$4:$B$994,I776)))),"")</f>
        <v/>
      </c>
    </row>
    <row r="777" spans="4:12" x14ac:dyDescent="0.2">
      <c r="D777" s="150" t="str">
        <f>IF(C777&lt;&gt;"",IF(C777="Wn",SUMIFS(ZOiS!$G$4:$G$994,ZOiS!$B$4:$B$994,A777),IF(C777="Wn-Ma",SUMIFS(ZOiS!$G$4:$G$994,ZOiS!$B$4:$B$994,A777)-SUMIFS(ZOiS!$H$4:$H$994,ZOiS!$B$4:$B$994,A777),IF(C777="Ma-Wn",SUMIFS(ZOiS!$H$4:$H$994,ZOiS!$B$4:$B$994,A777)-SUMIFS(ZOiS!$G$4:$G$994,ZOiS!$B$4:$B$994,A777),SUMIFS(ZOiS!$H$4:$H$994,ZOiS!$B$4:$B$994,A777)))),"")</f>
        <v/>
      </c>
      <c r="H777" s="150" t="str">
        <f>IF(G777&lt;&gt;"",IF(G777="Wn",SUMIFS(ZOiS!$G$4:$G$994,ZOiS!$B$4:$B$994,E777),IF(G777="Wn-Ma",SUMIFS(ZOiS!$G$4:$G$994,ZOiS!$B$4:$B$994,E777)-SUMIFS(ZOiS!$H$4:$H$994,ZOiS!$B$4:$B$994,E777),IF(G777="Ma-Wn",SUMIFS(ZOiS!$H$4:$H$994,ZOiS!$B$4:$B$994,E777)-SUMIFS(ZOiS!$G$4:$G$994,ZOiS!$B$4:$B$994,E777),SUMIFS(ZOiS!$H$4:$H$994,ZOiS!$B$4:$B$994,E777)))),"")</f>
        <v/>
      </c>
      <c r="L777" s="150" t="str">
        <f>IF(K777&lt;&gt;"",IF(K777="Wn",SUMIFS(ZOiS!$E$4:$E$994,ZOiS!$B$4:$B$994,I777),IF(K777="Wn-Ma",SUMIFS(ZOiS!$E$4:$E$994,ZOiS!$B$4:$B$994,I777)-SUMIFS(ZOiS!$F$4:$F$994,ZOiS!$B$4:$B$994,I777),IF(K777="Ma-Wn",SUMIFS(ZOiS!$F$4:$F$994,ZOiS!$B$4:$B$994,I777)-SUMIFS(ZOiS!$E$4:$E$994,ZOiS!$B$4:$B$994,I777),SUMIFS(ZOiS!$F$4:$F$994,ZOiS!$B$4:$B$994,I777)))),"")</f>
        <v/>
      </c>
    </row>
    <row r="778" spans="4:12" x14ac:dyDescent="0.2">
      <c r="D778" s="150" t="str">
        <f>IF(C778&lt;&gt;"",IF(C778="Wn",SUMIFS(ZOiS!$G$4:$G$994,ZOiS!$B$4:$B$994,A778),IF(C778="Wn-Ma",SUMIFS(ZOiS!$G$4:$G$994,ZOiS!$B$4:$B$994,A778)-SUMIFS(ZOiS!$H$4:$H$994,ZOiS!$B$4:$B$994,A778),IF(C778="Ma-Wn",SUMIFS(ZOiS!$H$4:$H$994,ZOiS!$B$4:$B$994,A778)-SUMIFS(ZOiS!$G$4:$G$994,ZOiS!$B$4:$B$994,A778),SUMIFS(ZOiS!$H$4:$H$994,ZOiS!$B$4:$B$994,A778)))),"")</f>
        <v/>
      </c>
      <c r="H778" s="150" t="str">
        <f>IF(G778&lt;&gt;"",IF(G778="Wn",SUMIFS(ZOiS!$G$4:$G$994,ZOiS!$B$4:$B$994,E778),IF(G778="Wn-Ma",SUMIFS(ZOiS!$G$4:$G$994,ZOiS!$B$4:$B$994,E778)-SUMIFS(ZOiS!$H$4:$H$994,ZOiS!$B$4:$B$994,E778),IF(G778="Ma-Wn",SUMIFS(ZOiS!$H$4:$H$994,ZOiS!$B$4:$B$994,E778)-SUMIFS(ZOiS!$G$4:$G$994,ZOiS!$B$4:$B$994,E778),SUMIFS(ZOiS!$H$4:$H$994,ZOiS!$B$4:$B$994,E778)))),"")</f>
        <v/>
      </c>
      <c r="L778" s="150" t="str">
        <f>IF(K778&lt;&gt;"",IF(K778="Wn",SUMIFS(ZOiS!$E$4:$E$994,ZOiS!$B$4:$B$994,I778),IF(K778="Wn-Ma",SUMIFS(ZOiS!$E$4:$E$994,ZOiS!$B$4:$B$994,I778)-SUMIFS(ZOiS!$F$4:$F$994,ZOiS!$B$4:$B$994,I778),IF(K778="Ma-Wn",SUMIFS(ZOiS!$F$4:$F$994,ZOiS!$B$4:$B$994,I778)-SUMIFS(ZOiS!$E$4:$E$994,ZOiS!$B$4:$B$994,I778),SUMIFS(ZOiS!$F$4:$F$994,ZOiS!$B$4:$B$994,I778)))),"")</f>
        <v/>
      </c>
    </row>
    <row r="779" spans="4:12" x14ac:dyDescent="0.2">
      <c r="D779" s="150" t="str">
        <f>IF(C779&lt;&gt;"",IF(C779="Wn",SUMIFS(ZOiS!$G$4:$G$994,ZOiS!$B$4:$B$994,A779),IF(C779="Wn-Ma",SUMIFS(ZOiS!$G$4:$G$994,ZOiS!$B$4:$B$994,A779)-SUMIFS(ZOiS!$H$4:$H$994,ZOiS!$B$4:$B$994,A779),IF(C779="Ma-Wn",SUMIFS(ZOiS!$H$4:$H$994,ZOiS!$B$4:$B$994,A779)-SUMIFS(ZOiS!$G$4:$G$994,ZOiS!$B$4:$B$994,A779),SUMIFS(ZOiS!$H$4:$H$994,ZOiS!$B$4:$B$994,A779)))),"")</f>
        <v/>
      </c>
      <c r="H779" s="150" t="str">
        <f>IF(G779&lt;&gt;"",IF(G779="Wn",SUMIFS(ZOiS!$G$4:$G$994,ZOiS!$B$4:$B$994,E779),IF(G779="Wn-Ma",SUMIFS(ZOiS!$G$4:$G$994,ZOiS!$B$4:$B$994,E779)-SUMIFS(ZOiS!$H$4:$H$994,ZOiS!$B$4:$B$994,E779),IF(G779="Ma-Wn",SUMIFS(ZOiS!$H$4:$H$994,ZOiS!$B$4:$B$994,E779)-SUMIFS(ZOiS!$G$4:$G$994,ZOiS!$B$4:$B$994,E779),SUMIFS(ZOiS!$H$4:$H$994,ZOiS!$B$4:$B$994,E779)))),"")</f>
        <v/>
      </c>
      <c r="L779" s="150" t="str">
        <f>IF(K779&lt;&gt;"",IF(K779="Wn",SUMIFS(ZOiS!$E$4:$E$994,ZOiS!$B$4:$B$994,I779),IF(K779="Wn-Ma",SUMIFS(ZOiS!$E$4:$E$994,ZOiS!$B$4:$B$994,I779)-SUMIFS(ZOiS!$F$4:$F$994,ZOiS!$B$4:$B$994,I779),IF(K779="Ma-Wn",SUMIFS(ZOiS!$F$4:$F$994,ZOiS!$B$4:$B$994,I779)-SUMIFS(ZOiS!$E$4:$E$994,ZOiS!$B$4:$B$994,I779),SUMIFS(ZOiS!$F$4:$F$994,ZOiS!$B$4:$B$994,I779)))),"")</f>
        <v/>
      </c>
    </row>
    <row r="780" spans="4:12" x14ac:dyDescent="0.2">
      <c r="D780" s="150" t="str">
        <f>IF(C780&lt;&gt;"",IF(C780="Wn",SUMIFS(ZOiS!$G$4:$G$994,ZOiS!$B$4:$B$994,A780),IF(C780="Wn-Ma",SUMIFS(ZOiS!$G$4:$G$994,ZOiS!$B$4:$B$994,A780)-SUMIFS(ZOiS!$H$4:$H$994,ZOiS!$B$4:$B$994,A780),IF(C780="Ma-Wn",SUMIFS(ZOiS!$H$4:$H$994,ZOiS!$B$4:$B$994,A780)-SUMIFS(ZOiS!$G$4:$G$994,ZOiS!$B$4:$B$994,A780),SUMIFS(ZOiS!$H$4:$H$994,ZOiS!$B$4:$B$994,A780)))),"")</f>
        <v/>
      </c>
      <c r="H780" s="150" t="str">
        <f>IF(G780&lt;&gt;"",IF(G780="Wn",SUMIFS(ZOiS!$G$4:$G$994,ZOiS!$B$4:$B$994,E780),IF(G780="Wn-Ma",SUMIFS(ZOiS!$G$4:$G$994,ZOiS!$B$4:$B$994,E780)-SUMIFS(ZOiS!$H$4:$H$994,ZOiS!$B$4:$B$994,E780),IF(G780="Ma-Wn",SUMIFS(ZOiS!$H$4:$H$994,ZOiS!$B$4:$B$994,E780)-SUMIFS(ZOiS!$G$4:$G$994,ZOiS!$B$4:$B$994,E780),SUMIFS(ZOiS!$H$4:$H$994,ZOiS!$B$4:$B$994,E780)))),"")</f>
        <v/>
      </c>
      <c r="L780" s="150" t="str">
        <f>IF(K780&lt;&gt;"",IF(K780="Wn",SUMIFS(ZOiS!$E$4:$E$994,ZOiS!$B$4:$B$994,I780),IF(K780="Wn-Ma",SUMIFS(ZOiS!$E$4:$E$994,ZOiS!$B$4:$B$994,I780)-SUMIFS(ZOiS!$F$4:$F$994,ZOiS!$B$4:$B$994,I780),IF(K780="Ma-Wn",SUMIFS(ZOiS!$F$4:$F$994,ZOiS!$B$4:$B$994,I780)-SUMIFS(ZOiS!$E$4:$E$994,ZOiS!$B$4:$B$994,I780),SUMIFS(ZOiS!$F$4:$F$994,ZOiS!$B$4:$B$994,I780)))),"")</f>
        <v/>
      </c>
    </row>
    <row r="781" spans="4:12" x14ac:dyDescent="0.2">
      <c r="D781" s="150" t="str">
        <f>IF(C781&lt;&gt;"",IF(C781="Wn",SUMIFS(ZOiS!$G$4:$G$994,ZOiS!$B$4:$B$994,A781),IF(C781="Wn-Ma",SUMIFS(ZOiS!$G$4:$G$994,ZOiS!$B$4:$B$994,A781)-SUMIFS(ZOiS!$H$4:$H$994,ZOiS!$B$4:$B$994,A781),IF(C781="Ma-Wn",SUMIFS(ZOiS!$H$4:$H$994,ZOiS!$B$4:$B$994,A781)-SUMIFS(ZOiS!$G$4:$G$994,ZOiS!$B$4:$B$994,A781),SUMIFS(ZOiS!$H$4:$H$994,ZOiS!$B$4:$B$994,A781)))),"")</f>
        <v/>
      </c>
      <c r="H781" s="150" t="str">
        <f>IF(G781&lt;&gt;"",IF(G781="Wn",SUMIFS(ZOiS!$G$4:$G$994,ZOiS!$B$4:$B$994,E781),IF(G781="Wn-Ma",SUMIFS(ZOiS!$G$4:$G$994,ZOiS!$B$4:$B$994,E781)-SUMIFS(ZOiS!$H$4:$H$994,ZOiS!$B$4:$B$994,E781),IF(G781="Ma-Wn",SUMIFS(ZOiS!$H$4:$H$994,ZOiS!$B$4:$B$994,E781)-SUMIFS(ZOiS!$G$4:$G$994,ZOiS!$B$4:$B$994,E781),SUMIFS(ZOiS!$H$4:$H$994,ZOiS!$B$4:$B$994,E781)))),"")</f>
        <v/>
      </c>
      <c r="L781" s="150" t="str">
        <f>IF(K781&lt;&gt;"",IF(K781="Wn",SUMIFS(ZOiS!$E$4:$E$994,ZOiS!$B$4:$B$994,I781),IF(K781="Wn-Ma",SUMIFS(ZOiS!$E$4:$E$994,ZOiS!$B$4:$B$994,I781)-SUMIFS(ZOiS!$F$4:$F$994,ZOiS!$B$4:$B$994,I781),IF(K781="Ma-Wn",SUMIFS(ZOiS!$F$4:$F$994,ZOiS!$B$4:$B$994,I781)-SUMIFS(ZOiS!$E$4:$E$994,ZOiS!$B$4:$B$994,I781),SUMIFS(ZOiS!$F$4:$F$994,ZOiS!$B$4:$B$994,I781)))),"")</f>
        <v/>
      </c>
    </row>
    <row r="782" spans="4:12" x14ac:dyDescent="0.2">
      <c r="D782" s="150" t="str">
        <f>IF(C782&lt;&gt;"",IF(C782="Wn",SUMIFS(ZOiS!$G$4:$G$994,ZOiS!$B$4:$B$994,A782),IF(C782="Wn-Ma",SUMIFS(ZOiS!$G$4:$G$994,ZOiS!$B$4:$B$994,A782)-SUMIFS(ZOiS!$H$4:$H$994,ZOiS!$B$4:$B$994,A782),IF(C782="Ma-Wn",SUMIFS(ZOiS!$H$4:$H$994,ZOiS!$B$4:$B$994,A782)-SUMIFS(ZOiS!$G$4:$G$994,ZOiS!$B$4:$B$994,A782),SUMIFS(ZOiS!$H$4:$H$994,ZOiS!$B$4:$B$994,A782)))),"")</f>
        <v/>
      </c>
      <c r="H782" s="150" t="str">
        <f>IF(G782&lt;&gt;"",IF(G782="Wn",SUMIFS(ZOiS!$G$4:$G$994,ZOiS!$B$4:$B$994,E782),IF(G782="Wn-Ma",SUMIFS(ZOiS!$G$4:$G$994,ZOiS!$B$4:$B$994,E782)-SUMIFS(ZOiS!$H$4:$H$994,ZOiS!$B$4:$B$994,E782),IF(G782="Ma-Wn",SUMIFS(ZOiS!$H$4:$H$994,ZOiS!$B$4:$B$994,E782)-SUMIFS(ZOiS!$G$4:$G$994,ZOiS!$B$4:$B$994,E782),SUMIFS(ZOiS!$H$4:$H$994,ZOiS!$B$4:$B$994,E782)))),"")</f>
        <v/>
      </c>
      <c r="L782" s="150" t="str">
        <f>IF(K782&lt;&gt;"",IF(K782="Wn",SUMIFS(ZOiS!$E$4:$E$994,ZOiS!$B$4:$B$994,I782),IF(K782="Wn-Ma",SUMIFS(ZOiS!$E$4:$E$994,ZOiS!$B$4:$B$994,I782)-SUMIFS(ZOiS!$F$4:$F$994,ZOiS!$B$4:$B$994,I782),IF(K782="Ma-Wn",SUMIFS(ZOiS!$F$4:$F$994,ZOiS!$B$4:$B$994,I782)-SUMIFS(ZOiS!$E$4:$E$994,ZOiS!$B$4:$B$994,I782),SUMIFS(ZOiS!$F$4:$F$994,ZOiS!$B$4:$B$994,I782)))),"")</f>
        <v/>
      </c>
    </row>
    <row r="783" spans="4:12" x14ac:dyDescent="0.2">
      <c r="D783" s="150" t="str">
        <f>IF(C783&lt;&gt;"",IF(C783="Wn",SUMIFS(ZOiS!$G$4:$G$994,ZOiS!$B$4:$B$994,A783),IF(C783="Wn-Ma",SUMIFS(ZOiS!$G$4:$G$994,ZOiS!$B$4:$B$994,A783)-SUMIFS(ZOiS!$H$4:$H$994,ZOiS!$B$4:$B$994,A783),IF(C783="Ma-Wn",SUMIFS(ZOiS!$H$4:$H$994,ZOiS!$B$4:$B$994,A783)-SUMIFS(ZOiS!$G$4:$G$994,ZOiS!$B$4:$B$994,A783),SUMIFS(ZOiS!$H$4:$H$994,ZOiS!$B$4:$B$994,A783)))),"")</f>
        <v/>
      </c>
      <c r="H783" s="150" t="str">
        <f>IF(G783&lt;&gt;"",IF(G783="Wn",SUMIFS(ZOiS!$G$4:$G$994,ZOiS!$B$4:$B$994,E783),IF(G783="Wn-Ma",SUMIFS(ZOiS!$G$4:$G$994,ZOiS!$B$4:$B$994,E783)-SUMIFS(ZOiS!$H$4:$H$994,ZOiS!$B$4:$B$994,E783),IF(G783="Ma-Wn",SUMIFS(ZOiS!$H$4:$H$994,ZOiS!$B$4:$B$994,E783)-SUMIFS(ZOiS!$G$4:$G$994,ZOiS!$B$4:$B$994,E783),SUMIFS(ZOiS!$H$4:$H$994,ZOiS!$B$4:$B$994,E783)))),"")</f>
        <v/>
      </c>
      <c r="L783" s="150" t="str">
        <f>IF(K783&lt;&gt;"",IF(K783="Wn",SUMIFS(ZOiS!$E$4:$E$994,ZOiS!$B$4:$B$994,I783),IF(K783="Wn-Ma",SUMIFS(ZOiS!$E$4:$E$994,ZOiS!$B$4:$B$994,I783)-SUMIFS(ZOiS!$F$4:$F$994,ZOiS!$B$4:$B$994,I783),IF(K783="Ma-Wn",SUMIFS(ZOiS!$F$4:$F$994,ZOiS!$B$4:$B$994,I783)-SUMIFS(ZOiS!$E$4:$E$994,ZOiS!$B$4:$B$994,I783),SUMIFS(ZOiS!$F$4:$F$994,ZOiS!$B$4:$B$994,I783)))),"")</f>
        <v/>
      </c>
    </row>
    <row r="784" spans="4:12" x14ac:dyDescent="0.2">
      <c r="D784" s="150" t="str">
        <f>IF(C784&lt;&gt;"",IF(C784="Wn",SUMIFS(ZOiS!$G$4:$G$994,ZOiS!$B$4:$B$994,A784),IF(C784="Wn-Ma",SUMIFS(ZOiS!$G$4:$G$994,ZOiS!$B$4:$B$994,A784)-SUMIFS(ZOiS!$H$4:$H$994,ZOiS!$B$4:$B$994,A784),IF(C784="Ma-Wn",SUMIFS(ZOiS!$H$4:$H$994,ZOiS!$B$4:$B$994,A784)-SUMIFS(ZOiS!$G$4:$G$994,ZOiS!$B$4:$B$994,A784),SUMIFS(ZOiS!$H$4:$H$994,ZOiS!$B$4:$B$994,A784)))),"")</f>
        <v/>
      </c>
      <c r="H784" s="150" t="str">
        <f>IF(G784&lt;&gt;"",IF(G784="Wn",SUMIFS(ZOiS!$G$4:$G$994,ZOiS!$B$4:$B$994,E784),IF(G784="Wn-Ma",SUMIFS(ZOiS!$G$4:$G$994,ZOiS!$B$4:$B$994,E784)-SUMIFS(ZOiS!$H$4:$H$994,ZOiS!$B$4:$B$994,E784),IF(G784="Ma-Wn",SUMIFS(ZOiS!$H$4:$H$994,ZOiS!$B$4:$B$994,E784)-SUMIFS(ZOiS!$G$4:$G$994,ZOiS!$B$4:$B$994,E784),SUMIFS(ZOiS!$H$4:$H$994,ZOiS!$B$4:$B$994,E784)))),"")</f>
        <v/>
      </c>
      <c r="L784" s="150" t="str">
        <f>IF(K784&lt;&gt;"",IF(K784="Wn",SUMIFS(ZOiS!$E$4:$E$994,ZOiS!$B$4:$B$994,I784),IF(K784="Wn-Ma",SUMIFS(ZOiS!$E$4:$E$994,ZOiS!$B$4:$B$994,I784)-SUMIFS(ZOiS!$F$4:$F$994,ZOiS!$B$4:$B$994,I784),IF(K784="Ma-Wn",SUMIFS(ZOiS!$F$4:$F$994,ZOiS!$B$4:$B$994,I784)-SUMIFS(ZOiS!$E$4:$E$994,ZOiS!$B$4:$B$994,I784),SUMIFS(ZOiS!$F$4:$F$994,ZOiS!$B$4:$B$994,I784)))),"")</f>
        <v/>
      </c>
    </row>
    <row r="785" spans="4:12" x14ac:dyDescent="0.2">
      <c r="D785" s="150" t="str">
        <f>IF(C785&lt;&gt;"",IF(C785="Wn",SUMIFS(ZOiS!$G$4:$G$994,ZOiS!$B$4:$B$994,A785),IF(C785="Wn-Ma",SUMIFS(ZOiS!$G$4:$G$994,ZOiS!$B$4:$B$994,A785)-SUMIFS(ZOiS!$H$4:$H$994,ZOiS!$B$4:$B$994,A785),IF(C785="Ma-Wn",SUMIFS(ZOiS!$H$4:$H$994,ZOiS!$B$4:$B$994,A785)-SUMIFS(ZOiS!$G$4:$G$994,ZOiS!$B$4:$B$994,A785),SUMIFS(ZOiS!$H$4:$H$994,ZOiS!$B$4:$B$994,A785)))),"")</f>
        <v/>
      </c>
      <c r="H785" s="150" t="str">
        <f>IF(G785&lt;&gt;"",IF(G785="Wn",SUMIFS(ZOiS!$G$4:$G$994,ZOiS!$B$4:$B$994,E785),IF(G785="Wn-Ma",SUMIFS(ZOiS!$G$4:$G$994,ZOiS!$B$4:$B$994,E785)-SUMIFS(ZOiS!$H$4:$H$994,ZOiS!$B$4:$B$994,E785),IF(G785="Ma-Wn",SUMIFS(ZOiS!$H$4:$H$994,ZOiS!$B$4:$B$994,E785)-SUMIFS(ZOiS!$G$4:$G$994,ZOiS!$B$4:$B$994,E785),SUMIFS(ZOiS!$H$4:$H$994,ZOiS!$B$4:$B$994,E785)))),"")</f>
        <v/>
      </c>
      <c r="L785" s="150" t="str">
        <f>IF(K785&lt;&gt;"",IF(K785="Wn",SUMIFS(ZOiS!$E$4:$E$994,ZOiS!$B$4:$B$994,I785),IF(K785="Wn-Ma",SUMIFS(ZOiS!$E$4:$E$994,ZOiS!$B$4:$B$994,I785)-SUMIFS(ZOiS!$F$4:$F$994,ZOiS!$B$4:$B$994,I785),IF(K785="Ma-Wn",SUMIFS(ZOiS!$F$4:$F$994,ZOiS!$B$4:$B$994,I785)-SUMIFS(ZOiS!$E$4:$E$994,ZOiS!$B$4:$B$994,I785),SUMIFS(ZOiS!$F$4:$F$994,ZOiS!$B$4:$B$994,I785)))),"")</f>
        <v/>
      </c>
    </row>
    <row r="786" spans="4:12" x14ac:dyDescent="0.2">
      <c r="D786" s="150" t="str">
        <f>IF(C786&lt;&gt;"",IF(C786="Wn",SUMIFS(ZOiS!$G$4:$G$994,ZOiS!$B$4:$B$994,A786),IF(C786="Wn-Ma",SUMIFS(ZOiS!$G$4:$G$994,ZOiS!$B$4:$B$994,A786)-SUMIFS(ZOiS!$H$4:$H$994,ZOiS!$B$4:$B$994,A786),IF(C786="Ma-Wn",SUMIFS(ZOiS!$H$4:$H$994,ZOiS!$B$4:$B$994,A786)-SUMIFS(ZOiS!$G$4:$G$994,ZOiS!$B$4:$B$994,A786),SUMIFS(ZOiS!$H$4:$H$994,ZOiS!$B$4:$B$994,A786)))),"")</f>
        <v/>
      </c>
      <c r="H786" s="150" t="str">
        <f>IF(G786&lt;&gt;"",IF(G786="Wn",SUMIFS(ZOiS!$G$4:$G$994,ZOiS!$B$4:$B$994,E786),IF(G786="Wn-Ma",SUMIFS(ZOiS!$G$4:$G$994,ZOiS!$B$4:$B$994,E786)-SUMIFS(ZOiS!$H$4:$H$994,ZOiS!$B$4:$B$994,E786),IF(G786="Ma-Wn",SUMIFS(ZOiS!$H$4:$H$994,ZOiS!$B$4:$B$994,E786)-SUMIFS(ZOiS!$G$4:$G$994,ZOiS!$B$4:$B$994,E786),SUMIFS(ZOiS!$H$4:$H$994,ZOiS!$B$4:$B$994,E786)))),"")</f>
        <v/>
      </c>
      <c r="L786" s="150" t="str">
        <f>IF(K786&lt;&gt;"",IF(K786="Wn",SUMIFS(ZOiS!$E$4:$E$994,ZOiS!$B$4:$B$994,I786),IF(K786="Wn-Ma",SUMIFS(ZOiS!$E$4:$E$994,ZOiS!$B$4:$B$994,I786)-SUMIFS(ZOiS!$F$4:$F$994,ZOiS!$B$4:$B$994,I786),IF(K786="Ma-Wn",SUMIFS(ZOiS!$F$4:$F$994,ZOiS!$B$4:$B$994,I786)-SUMIFS(ZOiS!$E$4:$E$994,ZOiS!$B$4:$B$994,I786),SUMIFS(ZOiS!$F$4:$F$994,ZOiS!$B$4:$B$994,I786)))),"")</f>
        <v/>
      </c>
    </row>
    <row r="787" spans="4:12" x14ac:dyDescent="0.2">
      <c r="D787" s="150" t="str">
        <f>IF(C787&lt;&gt;"",IF(C787="Wn",SUMIFS(ZOiS!$G$4:$G$994,ZOiS!$B$4:$B$994,A787),IF(C787="Wn-Ma",SUMIFS(ZOiS!$G$4:$G$994,ZOiS!$B$4:$B$994,A787)-SUMIFS(ZOiS!$H$4:$H$994,ZOiS!$B$4:$B$994,A787),IF(C787="Ma-Wn",SUMIFS(ZOiS!$H$4:$H$994,ZOiS!$B$4:$B$994,A787)-SUMIFS(ZOiS!$G$4:$G$994,ZOiS!$B$4:$B$994,A787),SUMIFS(ZOiS!$H$4:$H$994,ZOiS!$B$4:$B$994,A787)))),"")</f>
        <v/>
      </c>
      <c r="H787" s="150" t="str">
        <f>IF(G787&lt;&gt;"",IF(G787="Wn",SUMIFS(ZOiS!$G$4:$G$994,ZOiS!$B$4:$B$994,E787),IF(G787="Wn-Ma",SUMIFS(ZOiS!$G$4:$G$994,ZOiS!$B$4:$B$994,E787)-SUMIFS(ZOiS!$H$4:$H$994,ZOiS!$B$4:$B$994,E787),IF(G787="Ma-Wn",SUMIFS(ZOiS!$H$4:$H$994,ZOiS!$B$4:$B$994,E787)-SUMIFS(ZOiS!$G$4:$G$994,ZOiS!$B$4:$B$994,E787),SUMIFS(ZOiS!$H$4:$H$994,ZOiS!$B$4:$B$994,E787)))),"")</f>
        <v/>
      </c>
      <c r="L787" s="150" t="str">
        <f>IF(K787&lt;&gt;"",IF(K787="Wn",SUMIFS(ZOiS!$E$4:$E$994,ZOiS!$B$4:$B$994,I787),IF(K787="Wn-Ma",SUMIFS(ZOiS!$E$4:$E$994,ZOiS!$B$4:$B$994,I787)-SUMIFS(ZOiS!$F$4:$F$994,ZOiS!$B$4:$B$994,I787),IF(K787="Ma-Wn",SUMIFS(ZOiS!$F$4:$F$994,ZOiS!$B$4:$B$994,I787)-SUMIFS(ZOiS!$E$4:$E$994,ZOiS!$B$4:$B$994,I787),SUMIFS(ZOiS!$F$4:$F$994,ZOiS!$B$4:$B$994,I787)))),"")</f>
        <v/>
      </c>
    </row>
    <row r="788" spans="4:12" x14ac:dyDescent="0.2">
      <c r="D788" s="150" t="str">
        <f>IF(C788&lt;&gt;"",IF(C788="Wn",SUMIFS(ZOiS!$G$4:$G$994,ZOiS!$B$4:$B$994,A788),IF(C788="Wn-Ma",SUMIFS(ZOiS!$G$4:$G$994,ZOiS!$B$4:$B$994,A788)-SUMIFS(ZOiS!$H$4:$H$994,ZOiS!$B$4:$B$994,A788),IF(C788="Ma-Wn",SUMIFS(ZOiS!$H$4:$H$994,ZOiS!$B$4:$B$994,A788)-SUMIFS(ZOiS!$G$4:$G$994,ZOiS!$B$4:$B$994,A788),SUMIFS(ZOiS!$H$4:$H$994,ZOiS!$B$4:$B$994,A788)))),"")</f>
        <v/>
      </c>
      <c r="H788" s="150" t="str">
        <f>IF(G788&lt;&gt;"",IF(G788="Wn",SUMIFS(ZOiS!$G$4:$G$994,ZOiS!$B$4:$B$994,E788),IF(G788="Wn-Ma",SUMIFS(ZOiS!$G$4:$G$994,ZOiS!$B$4:$B$994,E788)-SUMIFS(ZOiS!$H$4:$H$994,ZOiS!$B$4:$B$994,E788),IF(G788="Ma-Wn",SUMIFS(ZOiS!$H$4:$H$994,ZOiS!$B$4:$B$994,E788)-SUMIFS(ZOiS!$G$4:$G$994,ZOiS!$B$4:$B$994,E788),SUMIFS(ZOiS!$H$4:$H$994,ZOiS!$B$4:$B$994,E788)))),"")</f>
        <v/>
      </c>
      <c r="L788" s="150" t="str">
        <f>IF(K788&lt;&gt;"",IF(K788="Wn",SUMIFS(ZOiS!$E$4:$E$994,ZOiS!$B$4:$B$994,I788),IF(K788="Wn-Ma",SUMIFS(ZOiS!$E$4:$E$994,ZOiS!$B$4:$B$994,I788)-SUMIFS(ZOiS!$F$4:$F$994,ZOiS!$B$4:$B$994,I788),IF(K788="Ma-Wn",SUMIFS(ZOiS!$F$4:$F$994,ZOiS!$B$4:$B$994,I788)-SUMIFS(ZOiS!$E$4:$E$994,ZOiS!$B$4:$B$994,I788),SUMIFS(ZOiS!$F$4:$F$994,ZOiS!$B$4:$B$994,I788)))),"")</f>
        <v/>
      </c>
    </row>
    <row r="789" spans="4:12" x14ac:dyDescent="0.2">
      <c r="D789" s="150" t="str">
        <f>IF(C789&lt;&gt;"",IF(C789="Wn",SUMIFS(ZOiS!$G$4:$G$994,ZOiS!$B$4:$B$994,A789),IF(C789="Wn-Ma",SUMIFS(ZOiS!$G$4:$G$994,ZOiS!$B$4:$B$994,A789)-SUMIFS(ZOiS!$H$4:$H$994,ZOiS!$B$4:$B$994,A789),IF(C789="Ma-Wn",SUMIFS(ZOiS!$H$4:$H$994,ZOiS!$B$4:$B$994,A789)-SUMIFS(ZOiS!$G$4:$G$994,ZOiS!$B$4:$B$994,A789),SUMIFS(ZOiS!$H$4:$H$994,ZOiS!$B$4:$B$994,A789)))),"")</f>
        <v/>
      </c>
      <c r="H789" s="150" t="str">
        <f>IF(G789&lt;&gt;"",IF(G789="Wn",SUMIFS(ZOiS!$G$4:$G$994,ZOiS!$B$4:$B$994,E789),IF(G789="Wn-Ma",SUMIFS(ZOiS!$G$4:$G$994,ZOiS!$B$4:$B$994,E789)-SUMIFS(ZOiS!$H$4:$H$994,ZOiS!$B$4:$B$994,E789),IF(G789="Ma-Wn",SUMIFS(ZOiS!$H$4:$H$994,ZOiS!$B$4:$B$994,E789)-SUMIFS(ZOiS!$G$4:$G$994,ZOiS!$B$4:$B$994,E789),SUMIFS(ZOiS!$H$4:$H$994,ZOiS!$B$4:$B$994,E789)))),"")</f>
        <v/>
      </c>
      <c r="L789" s="150" t="str">
        <f>IF(K789&lt;&gt;"",IF(K789="Wn",SUMIFS(ZOiS!$E$4:$E$994,ZOiS!$B$4:$B$994,I789),IF(K789="Wn-Ma",SUMIFS(ZOiS!$E$4:$E$994,ZOiS!$B$4:$B$994,I789)-SUMIFS(ZOiS!$F$4:$F$994,ZOiS!$B$4:$B$994,I789),IF(K789="Ma-Wn",SUMIFS(ZOiS!$F$4:$F$994,ZOiS!$B$4:$B$994,I789)-SUMIFS(ZOiS!$E$4:$E$994,ZOiS!$B$4:$B$994,I789),SUMIFS(ZOiS!$F$4:$F$994,ZOiS!$B$4:$B$994,I789)))),"")</f>
        <v/>
      </c>
    </row>
    <row r="790" spans="4:12" x14ac:dyDescent="0.2">
      <c r="D790" s="150" t="str">
        <f>IF(C790&lt;&gt;"",IF(C790="Wn",SUMIFS(ZOiS!$G$4:$G$994,ZOiS!$B$4:$B$994,A790),IF(C790="Wn-Ma",SUMIFS(ZOiS!$G$4:$G$994,ZOiS!$B$4:$B$994,A790)-SUMIFS(ZOiS!$H$4:$H$994,ZOiS!$B$4:$B$994,A790),IF(C790="Ma-Wn",SUMIFS(ZOiS!$H$4:$H$994,ZOiS!$B$4:$B$994,A790)-SUMIFS(ZOiS!$G$4:$G$994,ZOiS!$B$4:$B$994,A790),SUMIFS(ZOiS!$H$4:$H$994,ZOiS!$B$4:$B$994,A790)))),"")</f>
        <v/>
      </c>
      <c r="H790" s="150" t="str">
        <f>IF(G790&lt;&gt;"",IF(G790="Wn",SUMIFS(ZOiS!$G$4:$G$994,ZOiS!$B$4:$B$994,E790),IF(G790="Wn-Ma",SUMIFS(ZOiS!$G$4:$G$994,ZOiS!$B$4:$B$994,E790)-SUMIFS(ZOiS!$H$4:$H$994,ZOiS!$B$4:$B$994,E790),IF(G790="Ma-Wn",SUMIFS(ZOiS!$H$4:$H$994,ZOiS!$B$4:$B$994,E790)-SUMIFS(ZOiS!$G$4:$G$994,ZOiS!$B$4:$B$994,E790),SUMIFS(ZOiS!$H$4:$H$994,ZOiS!$B$4:$B$994,E790)))),"")</f>
        <v/>
      </c>
      <c r="L790" s="150" t="str">
        <f>IF(K790&lt;&gt;"",IF(K790="Wn",SUMIFS(ZOiS!$E$4:$E$994,ZOiS!$B$4:$B$994,I790),IF(K790="Wn-Ma",SUMIFS(ZOiS!$E$4:$E$994,ZOiS!$B$4:$B$994,I790)-SUMIFS(ZOiS!$F$4:$F$994,ZOiS!$B$4:$B$994,I790),IF(K790="Ma-Wn",SUMIFS(ZOiS!$F$4:$F$994,ZOiS!$B$4:$B$994,I790)-SUMIFS(ZOiS!$E$4:$E$994,ZOiS!$B$4:$B$994,I790),SUMIFS(ZOiS!$F$4:$F$994,ZOiS!$B$4:$B$994,I790)))),"")</f>
        <v/>
      </c>
    </row>
    <row r="791" spans="4:12" x14ac:dyDescent="0.2">
      <c r="D791" s="150" t="str">
        <f>IF(C791&lt;&gt;"",IF(C791="Wn",SUMIFS(ZOiS!$G$4:$G$994,ZOiS!$B$4:$B$994,A791),IF(C791="Wn-Ma",SUMIFS(ZOiS!$G$4:$G$994,ZOiS!$B$4:$B$994,A791)-SUMIFS(ZOiS!$H$4:$H$994,ZOiS!$B$4:$B$994,A791),IF(C791="Ma-Wn",SUMIFS(ZOiS!$H$4:$H$994,ZOiS!$B$4:$B$994,A791)-SUMIFS(ZOiS!$G$4:$G$994,ZOiS!$B$4:$B$994,A791),SUMIFS(ZOiS!$H$4:$H$994,ZOiS!$B$4:$B$994,A791)))),"")</f>
        <v/>
      </c>
      <c r="H791" s="150" t="str">
        <f>IF(G791&lt;&gt;"",IF(G791="Wn",SUMIFS(ZOiS!$G$4:$G$994,ZOiS!$B$4:$B$994,E791),IF(G791="Wn-Ma",SUMIFS(ZOiS!$G$4:$G$994,ZOiS!$B$4:$B$994,E791)-SUMIFS(ZOiS!$H$4:$H$994,ZOiS!$B$4:$B$994,E791),IF(G791="Ma-Wn",SUMIFS(ZOiS!$H$4:$H$994,ZOiS!$B$4:$B$994,E791)-SUMIFS(ZOiS!$G$4:$G$994,ZOiS!$B$4:$B$994,E791),SUMIFS(ZOiS!$H$4:$H$994,ZOiS!$B$4:$B$994,E791)))),"")</f>
        <v/>
      </c>
      <c r="L791" s="150" t="str">
        <f>IF(K791&lt;&gt;"",IF(K791="Wn",SUMIFS(ZOiS!$E$4:$E$994,ZOiS!$B$4:$B$994,I791),IF(K791="Wn-Ma",SUMIFS(ZOiS!$E$4:$E$994,ZOiS!$B$4:$B$994,I791)-SUMIFS(ZOiS!$F$4:$F$994,ZOiS!$B$4:$B$994,I791),IF(K791="Ma-Wn",SUMIFS(ZOiS!$F$4:$F$994,ZOiS!$B$4:$B$994,I791)-SUMIFS(ZOiS!$E$4:$E$994,ZOiS!$B$4:$B$994,I791),SUMIFS(ZOiS!$F$4:$F$994,ZOiS!$B$4:$B$994,I791)))),"")</f>
        <v/>
      </c>
    </row>
    <row r="792" spans="4:12" x14ac:dyDescent="0.2">
      <c r="D792" s="150" t="str">
        <f>IF(C792&lt;&gt;"",IF(C792="Wn",SUMIFS(ZOiS!$G$4:$G$994,ZOiS!$B$4:$B$994,A792),IF(C792="Wn-Ma",SUMIFS(ZOiS!$G$4:$G$994,ZOiS!$B$4:$B$994,A792)-SUMIFS(ZOiS!$H$4:$H$994,ZOiS!$B$4:$B$994,A792),IF(C792="Ma-Wn",SUMIFS(ZOiS!$H$4:$H$994,ZOiS!$B$4:$B$994,A792)-SUMIFS(ZOiS!$G$4:$G$994,ZOiS!$B$4:$B$994,A792),SUMIFS(ZOiS!$H$4:$H$994,ZOiS!$B$4:$B$994,A792)))),"")</f>
        <v/>
      </c>
      <c r="H792" s="150" t="str">
        <f>IF(G792&lt;&gt;"",IF(G792="Wn",SUMIFS(ZOiS!$G$4:$G$994,ZOiS!$B$4:$B$994,E792),IF(G792="Wn-Ma",SUMIFS(ZOiS!$G$4:$G$994,ZOiS!$B$4:$B$994,E792)-SUMIFS(ZOiS!$H$4:$H$994,ZOiS!$B$4:$B$994,E792),IF(G792="Ma-Wn",SUMIFS(ZOiS!$H$4:$H$994,ZOiS!$B$4:$B$994,E792)-SUMIFS(ZOiS!$G$4:$G$994,ZOiS!$B$4:$B$994,E792),SUMIFS(ZOiS!$H$4:$H$994,ZOiS!$B$4:$B$994,E792)))),"")</f>
        <v/>
      </c>
      <c r="L792" s="150" t="str">
        <f>IF(K792&lt;&gt;"",IF(K792="Wn",SUMIFS(ZOiS!$E$4:$E$994,ZOiS!$B$4:$B$994,I792),IF(K792="Wn-Ma",SUMIFS(ZOiS!$E$4:$E$994,ZOiS!$B$4:$B$994,I792)-SUMIFS(ZOiS!$F$4:$F$994,ZOiS!$B$4:$B$994,I792),IF(K792="Ma-Wn",SUMIFS(ZOiS!$F$4:$F$994,ZOiS!$B$4:$B$994,I792)-SUMIFS(ZOiS!$E$4:$E$994,ZOiS!$B$4:$B$994,I792),SUMIFS(ZOiS!$F$4:$F$994,ZOiS!$B$4:$B$994,I792)))),"")</f>
        <v/>
      </c>
    </row>
    <row r="793" spans="4:12" x14ac:dyDescent="0.2">
      <c r="D793" s="150" t="str">
        <f>IF(C793&lt;&gt;"",IF(C793="Wn",SUMIFS(ZOiS!$G$4:$G$994,ZOiS!$B$4:$B$994,A793),IF(C793="Wn-Ma",SUMIFS(ZOiS!$G$4:$G$994,ZOiS!$B$4:$B$994,A793)-SUMIFS(ZOiS!$H$4:$H$994,ZOiS!$B$4:$B$994,A793),IF(C793="Ma-Wn",SUMIFS(ZOiS!$H$4:$H$994,ZOiS!$B$4:$B$994,A793)-SUMIFS(ZOiS!$G$4:$G$994,ZOiS!$B$4:$B$994,A793),SUMIFS(ZOiS!$H$4:$H$994,ZOiS!$B$4:$B$994,A793)))),"")</f>
        <v/>
      </c>
      <c r="H793" s="150" t="str">
        <f>IF(G793&lt;&gt;"",IF(G793="Wn",SUMIFS(ZOiS!$G$4:$G$994,ZOiS!$B$4:$B$994,E793),IF(G793="Wn-Ma",SUMIFS(ZOiS!$G$4:$G$994,ZOiS!$B$4:$B$994,E793)-SUMIFS(ZOiS!$H$4:$H$994,ZOiS!$B$4:$B$994,E793),IF(G793="Ma-Wn",SUMIFS(ZOiS!$H$4:$H$994,ZOiS!$B$4:$B$994,E793)-SUMIFS(ZOiS!$G$4:$G$994,ZOiS!$B$4:$B$994,E793),SUMIFS(ZOiS!$H$4:$H$994,ZOiS!$B$4:$B$994,E793)))),"")</f>
        <v/>
      </c>
      <c r="L793" s="150" t="str">
        <f>IF(K793&lt;&gt;"",IF(K793="Wn",SUMIFS(ZOiS!$E$4:$E$994,ZOiS!$B$4:$B$994,I793),IF(K793="Wn-Ma",SUMIFS(ZOiS!$E$4:$E$994,ZOiS!$B$4:$B$994,I793)-SUMIFS(ZOiS!$F$4:$F$994,ZOiS!$B$4:$B$994,I793),IF(K793="Ma-Wn",SUMIFS(ZOiS!$F$4:$F$994,ZOiS!$B$4:$B$994,I793)-SUMIFS(ZOiS!$E$4:$E$994,ZOiS!$B$4:$B$994,I793),SUMIFS(ZOiS!$F$4:$F$994,ZOiS!$B$4:$B$994,I793)))),"")</f>
        <v/>
      </c>
    </row>
    <row r="794" spans="4:12" x14ac:dyDescent="0.2">
      <c r="D794" s="150" t="str">
        <f>IF(C794&lt;&gt;"",IF(C794="Wn",SUMIFS(ZOiS!$G$4:$G$994,ZOiS!$B$4:$B$994,A794),IF(C794="Wn-Ma",SUMIFS(ZOiS!$G$4:$G$994,ZOiS!$B$4:$B$994,A794)-SUMIFS(ZOiS!$H$4:$H$994,ZOiS!$B$4:$B$994,A794),IF(C794="Ma-Wn",SUMIFS(ZOiS!$H$4:$H$994,ZOiS!$B$4:$B$994,A794)-SUMIFS(ZOiS!$G$4:$G$994,ZOiS!$B$4:$B$994,A794),SUMIFS(ZOiS!$H$4:$H$994,ZOiS!$B$4:$B$994,A794)))),"")</f>
        <v/>
      </c>
      <c r="H794" s="150" t="str">
        <f>IF(G794&lt;&gt;"",IF(G794="Wn",SUMIFS(ZOiS!$G$4:$G$994,ZOiS!$B$4:$B$994,E794),IF(G794="Wn-Ma",SUMIFS(ZOiS!$G$4:$G$994,ZOiS!$B$4:$B$994,E794)-SUMIFS(ZOiS!$H$4:$H$994,ZOiS!$B$4:$B$994,E794),IF(G794="Ma-Wn",SUMIFS(ZOiS!$H$4:$H$994,ZOiS!$B$4:$B$994,E794)-SUMIFS(ZOiS!$G$4:$G$994,ZOiS!$B$4:$B$994,E794),SUMIFS(ZOiS!$H$4:$H$994,ZOiS!$B$4:$B$994,E794)))),"")</f>
        <v/>
      </c>
      <c r="L794" s="150" t="str">
        <f>IF(K794&lt;&gt;"",IF(K794="Wn",SUMIFS(ZOiS!$E$4:$E$994,ZOiS!$B$4:$B$994,I794),IF(K794="Wn-Ma",SUMIFS(ZOiS!$E$4:$E$994,ZOiS!$B$4:$B$994,I794)-SUMIFS(ZOiS!$F$4:$F$994,ZOiS!$B$4:$B$994,I794),IF(K794="Ma-Wn",SUMIFS(ZOiS!$F$4:$F$994,ZOiS!$B$4:$B$994,I794)-SUMIFS(ZOiS!$E$4:$E$994,ZOiS!$B$4:$B$994,I794),SUMIFS(ZOiS!$F$4:$F$994,ZOiS!$B$4:$B$994,I794)))),"")</f>
        <v/>
      </c>
    </row>
    <row r="795" spans="4:12" x14ac:dyDescent="0.2">
      <c r="D795" s="150" t="str">
        <f>IF(C795&lt;&gt;"",IF(C795="Wn",SUMIFS(ZOiS!$G$4:$G$994,ZOiS!$B$4:$B$994,A795),IF(C795="Wn-Ma",SUMIFS(ZOiS!$G$4:$G$994,ZOiS!$B$4:$B$994,A795)-SUMIFS(ZOiS!$H$4:$H$994,ZOiS!$B$4:$B$994,A795),IF(C795="Ma-Wn",SUMIFS(ZOiS!$H$4:$H$994,ZOiS!$B$4:$B$994,A795)-SUMIFS(ZOiS!$G$4:$G$994,ZOiS!$B$4:$B$994,A795),SUMIFS(ZOiS!$H$4:$H$994,ZOiS!$B$4:$B$994,A795)))),"")</f>
        <v/>
      </c>
      <c r="H795" s="150" t="str">
        <f>IF(G795&lt;&gt;"",IF(G795="Wn",SUMIFS(ZOiS!$G$4:$G$994,ZOiS!$B$4:$B$994,E795),IF(G795="Wn-Ma",SUMIFS(ZOiS!$G$4:$G$994,ZOiS!$B$4:$B$994,E795)-SUMIFS(ZOiS!$H$4:$H$994,ZOiS!$B$4:$B$994,E795),IF(G795="Ma-Wn",SUMIFS(ZOiS!$H$4:$H$994,ZOiS!$B$4:$B$994,E795)-SUMIFS(ZOiS!$G$4:$G$994,ZOiS!$B$4:$B$994,E795),SUMIFS(ZOiS!$H$4:$H$994,ZOiS!$B$4:$B$994,E795)))),"")</f>
        <v/>
      </c>
      <c r="L795" s="150" t="str">
        <f>IF(K795&lt;&gt;"",IF(K795="Wn",SUMIFS(ZOiS!$E$4:$E$994,ZOiS!$B$4:$B$994,I795),IF(K795="Wn-Ma",SUMIFS(ZOiS!$E$4:$E$994,ZOiS!$B$4:$B$994,I795)-SUMIFS(ZOiS!$F$4:$F$994,ZOiS!$B$4:$B$994,I795),IF(K795="Ma-Wn",SUMIFS(ZOiS!$F$4:$F$994,ZOiS!$B$4:$B$994,I795)-SUMIFS(ZOiS!$E$4:$E$994,ZOiS!$B$4:$B$994,I795),SUMIFS(ZOiS!$F$4:$F$994,ZOiS!$B$4:$B$994,I795)))),"")</f>
        <v/>
      </c>
    </row>
    <row r="796" spans="4:12" x14ac:dyDescent="0.2">
      <c r="D796" s="150" t="str">
        <f>IF(C796&lt;&gt;"",IF(C796="Wn",SUMIFS(ZOiS!$G$4:$G$994,ZOiS!$B$4:$B$994,A796),IF(C796="Wn-Ma",SUMIFS(ZOiS!$G$4:$G$994,ZOiS!$B$4:$B$994,A796)-SUMIFS(ZOiS!$H$4:$H$994,ZOiS!$B$4:$B$994,A796),IF(C796="Ma-Wn",SUMIFS(ZOiS!$H$4:$H$994,ZOiS!$B$4:$B$994,A796)-SUMIFS(ZOiS!$G$4:$G$994,ZOiS!$B$4:$B$994,A796),SUMIFS(ZOiS!$H$4:$H$994,ZOiS!$B$4:$B$994,A796)))),"")</f>
        <v/>
      </c>
      <c r="H796" s="150" t="str">
        <f>IF(G796&lt;&gt;"",IF(G796="Wn",SUMIFS(ZOiS!$G$4:$G$994,ZOiS!$B$4:$B$994,E796),IF(G796="Wn-Ma",SUMIFS(ZOiS!$G$4:$G$994,ZOiS!$B$4:$B$994,E796)-SUMIFS(ZOiS!$H$4:$H$994,ZOiS!$B$4:$B$994,E796),IF(G796="Ma-Wn",SUMIFS(ZOiS!$H$4:$H$994,ZOiS!$B$4:$B$994,E796)-SUMIFS(ZOiS!$G$4:$G$994,ZOiS!$B$4:$B$994,E796),SUMIFS(ZOiS!$H$4:$H$994,ZOiS!$B$4:$B$994,E796)))),"")</f>
        <v/>
      </c>
      <c r="L796" s="150" t="str">
        <f>IF(K796&lt;&gt;"",IF(K796="Wn",SUMIFS(ZOiS!$E$4:$E$994,ZOiS!$B$4:$B$994,I796),IF(K796="Wn-Ma",SUMIFS(ZOiS!$E$4:$E$994,ZOiS!$B$4:$B$994,I796)-SUMIFS(ZOiS!$F$4:$F$994,ZOiS!$B$4:$B$994,I796),IF(K796="Ma-Wn",SUMIFS(ZOiS!$F$4:$F$994,ZOiS!$B$4:$B$994,I796)-SUMIFS(ZOiS!$E$4:$E$994,ZOiS!$B$4:$B$994,I796),SUMIFS(ZOiS!$F$4:$F$994,ZOiS!$B$4:$B$994,I796)))),"")</f>
        <v/>
      </c>
    </row>
    <row r="797" spans="4:12" x14ac:dyDescent="0.2">
      <c r="D797" s="150" t="str">
        <f>IF(C797&lt;&gt;"",IF(C797="Wn",SUMIFS(ZOiS!$G$4:$G$994,ZOiS!$B$4:$B$994,A797),IF(C797="Wn-Ma",SUMIFS(ZOiS!$G$4:$G$994,ZOiS!$B$4:$B$994,A797)-SUMIFS(ZOiS!$H$4:$H$994,ZOiS!$B$4:$B$994,A797),IF(C797="Ma-Wn",SUMIFS(ZOiS!$H$4:$H$994,ZOiS!$B$4:$B$994,A797)-SUMIFS(ZOiS!$G$4:$G$994,ZOiS!$B$4:$B$994,A797),SUMIFS(ZOiS!$H$4:$H$994,ZOiS!$B$4:$B$994,A797)))),"")</f>
        <v/>
      </c>
      <c r="H797" s="150" t="str">
        <f>IF(G797&lt;&gt;"",IF(G797="Wn",SUMIFS(ZOiS!$G$4:$G$994,ZOiS!$B$4:$B$994,E797),IF(G797="Wn-Ma",SUMIFS(ZOiS!$G$4:$G$994,ZOiS!$B$4:$B$994,E797)-SUMIFS(ZOiS!$H$4:$H$994,ZOiS!$B$4:$B$994,E797),IF(G797="Ma-Wn",SUMIFS(ZOiS!$H$4:$H$994,ZOiS!$B$4:$B$994,E797)-SUMIFS(ZOiS!$G$4:$G$994,ZOiS!$B$4:$B$994,E797),SUMIFS(ZOiS!$H$4:$H$994,ZOiS!$B$4:$B$994,E797)))),"")</f>
        <v/>
      </c>
      <c r="L797" s="150" t="str">
        <f>IF(K797&lt;&gt;"",IF(K797="Wn",SUMIFS(ZOiS!$E$4:$E$994,ZOiS!$B$4:$B$994,I797),IF(K797="Wn-Ma",SUMIFS(ZOiS!$E$4:$E$994,ZOiS!$B$4:$B$994,I797)-SUMIFS(ZOiS!$F$4:$F$994,ZOiS!$B$4:$B$994,I797),IF(K797="Ma-Wn",SUMIFS(ZOiS!$F$4:$F$994,ZOiS!$B$4:$B$994,I797)-SUMIFS(ZOiS!$E$4:$E$994,ZOiS!$B$4:$B$994,I797),SUMIFS(ZOiS!$F$4:$F$994,ZOiS!$B$4:$B$994,I797)))),"")</f>
        <v/>
      </c>
    </row>
    <row r="798" spans="4:12" x14ac:dyDescent="0.2">
      <c r="D798" s="150" t="str">
        <f>IF(C798&lt;&gt;"",IF(C798="Wn",SUMIFS(ZOiS!$G$4:$G$994,ZOiS!$B$4:$B$994,A798),IF(C798="Wn-Ma",SUMIFS(ZOiS!$G$4:$G$994,ZOiS!$B$4:$B$994,A798)-SUMIFS(ZOiS!$H$4:$H$994,ZOiS!$B$4:$B$994,A798),IF(C798="Ma-Wn",SUMIFS(ZOiS!$H$4:$H$994,ZOiS!$B$4:$B$994,A798)-SUMIFS(ZOiS!$G$4:$G$994,ZOiS!$B$4:$B$994,A798),SUMIFS(ZOiS!$H$4:$H$994,ZOiS!$B$4:$B$994,A798)))),"")</f>
        <v/>
      </c>
      <c r="H798" s="150" t="str">
        <f>IF(G798&lt;&gt;"",IF(G798="Wn",SUMIFS(ZOiS!$G$4:$G$994,ZOiS!$B$4:$B$994,E798),IF(G798="Wn-Ma",SUMIFS(ZOiS!$G$4:$G$994,ZOiS!$B$4:$B$994,E798)-SUMIFS(ZOiS!$H$4:$H$994,ZOiS!$B$4:$B$994,E798),IF(G798="Ma-Wn",SUMIFS(ZOiS!$H$4:$H$994,ZOiS!$B$4:$B$994,E798)-SUMIFS(ZOiS!$G$4:$G$994,ZOiS!$B$4:$B$994,E798),SUMIFS(ZOiS!$H$4:$H$994,ZOiS!$B$4:$B$994,E798)))),"")</f>
        <v/>
      </c>
      <c r="L798" s="150" t="str">
        <f>IF(K798&lt;&gt;"",IF(K798="Wn",SUMIFS(ZOiS!$E$4:$E$994,ZOiS!$B$4:$B$994,I798),IF(K798="Wn-Ma",SUMIFS(ZOiS!$E$4:$E$994,ZOiS!$B$4:$B$994,I798)-SUMIFS(ZOiS!$F$4:$F$994,ZOiS!$B$4:$B$994,I798),IF(K798="Ma-Wn",SUMIFS(ZOiS!$F$4:$F$994,ZOiS!$B$4:$B$994,I798)-SUMIFS(ZOiS!$E$4:$E$994,ZOiS!$B$4:$B$994,I798),SUMIFS(ZOiS!$F$4:$F$994,ZOiS!$B$4:$B$994,I798)))),"")</f>
        <v/>
      </c>
    </row>
    <row r="799" spans="4:12" x14ac:dyDescent="0.2">
      <c r="D799" s="150" t="str">
        <f>IF(C799&lt;&gt;"",IF(C799="Wn",SUMIFS(ZOiS!$G$4:$G$994,ZOiS!$B$4:$B$994,A799),IF(C799="Wn-Ma",SUMIFS(ZOiS!$G$4:$G$994,ZOiS!$B$4:$B$994,A799)-SUMIFS(ZOiS!$H$4:$H$994,ZOiS!$B$4:$B$994,A799),IF(C799="Ma-Wn",SUMIFS(ZOiS!$H$4:$H$994,ZOiS!$B$4:$B$994,A799)-SUMIFS(ZOiS!$G$4:$G$994,ZOiS!$B$4:$B$994,A799),SUMIFS(ZOiS!$H$4:$H$994,ZOiS!$B$4:$B$994,A799)))),"")</f>
        <v/>
      </c>
      <c r="H799" s="150" t="str">
        <f>IF(G799&lt;&gt;"",IF(G799="Wn",SUMIFS(ZOiS!$G$4:$G$994,ZOiS!$B$4:$B$994,E799),IF(G799="Wn-Ma",SUMIFS(ZOiS!$G$4:$G$994,ZOiS!$B$4:$B$994,E799)-SUMIFS(ZOiS!$H$4:$H$994,ZOiS!$B$4:$B$994,E799),IF(G799="Ma-Wn",SUMIFS(ZOiS!$H$4:$H$994,ZOiS!$B$4:$B$994,E799)-SUMIFS(ZOiS!$G$4:$G$994,ZOiS!$B$4:$B$994,E799),SUMIFS(ZOiS!$H$4:$H$994,ZOiS!$B$4:$B$994,E799)))),"")</f>
        <v/>
      </c>
      <c r="L799" s="150" t="str">
        <f>IF(K799&lt;&gt;"",IF(K799="Wn",SUMIFS(ZOiS!$E$4:$E$994,ZOiS!$B$4:$B$994,I799),IF(K799="Wn-Ma",SUMIFS(ZOiS!$E$4:$E$994,ZOiS!$B$4:$B$994,I799)-SUMIFS(ZOiS!$F$4:$F$994,ZOiS!$B$4:$B$994,I799),IF(K799="Ma-Wn",SUMIFS(ZOiS!$F$4:$F$994,ZOiS!$B$4:$B$994,I799)-SUMIFS(ZOiS!$E$4:$E$994,ZOiS!$B$4:$B$994,I799),SUMIFS(ZOiS!$F$4:$F$994,ZOiS!$B$4:$B$994,I799)))),"")</f>
        <v/>
      </c>
    </row>
    <row r="800" spans="4:12" x14ac:dyDescent="0.2">
      <c r="D800" s="150" t="str">
        <f>IF(C800&lt;&gt;"",IF(C800="Wn",SUMIFS(ZOiS!$G$4:$G$994,ZOiS!$B$4:$B$994,A800),IF(C800="Wn-Ma",SUMIFS(ZOiS!$G$4:$G$994,ZOiS!$B$4:$B$994,A800)-SUMIFS(ZOiS!$H$4:$H$994,ZOiS!$B$4:$B$994,A800),IF(C800="Ma-Wn",SUMIFS(ZOiS!$H$4:$H$994,ZOiS!$B$4:$B$994,A800)-SUMIFS(ZOiS!$G$4:$G$994,ZOiS!$B$4:$B$994,A800),SUMIFS(ZOiS!$H$4:$H$994,ZOiS!$B$4:$B$994,A800)))),"")</f>
        <v/>
      </c>
      <c r="H800" s="150" t="str">
        <f>IF(G800&lt;&gt;"",IF(G800="Wn",SUMIFS(ZOiS!$G$4:$G$994,ZOiS!$B$4:$B$994,E800),IF(G800="Wn-Ma",SUMIFS(ZOiS!$G$4:$G$994,ZOiS!$B$4:$B$994,E800)-SUMIFS(ZOiS!$H$4:$H$994,ZOiS!$B$4:$B$994,E800),IF(G800="Ma-Wn",SUMIFS(ZOiS!$H$4:$H$994,ZOiS!$B$4:$B$994,E800)-SUMIFS(ZOiS!$G$4:$G$994,ZOiS!$B$4:$B$994,E800),SUMIFS(ZOiS!$H$4:$H$994,ZOiS!$B$4:$B$994,E800)))),"")</f>
        <v/>
      </c>
      <c r="L800" s="150" t="str">
        <f>IF(K800&lt;&gt;"",IF(K800="Wn",SUMIFS(ZOiS!$E$4:$E$994,ZOiS!$B$4:$B$994,I800),IF(K800="Wn-Ma",SUMIFS(ZOiS!$E$4:$E$994,ZOiS!$B$4:$B$994,I800)-SUMIFS(ZOiS!$F$4:$F$994,ZOiS!$B$4:$B$994,I800),IF(K800="Ma-Wn",SUMIFS(ZOiS!$F$4:$F$994,ZOiS!$B$4:$B$994,I800)-SUMIFS(ZOiS!$E$4:$E$994,ZOiS!$B$4:$B$994,I800),SUMIFS(ZOiS!$F$4:$F$994,ZOiS!$B$4:$B$994,I800)))),"")</f>
        <v/>
      </c>
    </row>
    <row r="801" spans="4:12" x14ac:dyDescent="0.2">
      <c r="D801" s="150" t="str">
        <f>IF(C801&lt;&gt;"",IF(C801="Wn",SUMIFS(ZOiS!$G$4:$G$994,ZOiS!$B$4:$B$994,A801),IF(C801="Wn-Ma",SUMIFS(ZOiS!$G$4:$G$994,ZOiS!$B$4:$B$994,A801)-SUMIFS(ZOiS!$H$4:$H$994,ZOiS!$B$4:$B$994,A801),IF(C801="Ma-Wn",SUMIFS(ZOiS!$H$4:$H$994,ZOiS!$B$4:$B$994,A801)-SUMIFS(ZOiS!$G$4:$G$994,ZOiS!$B$4:$B$994,A801),SUMIFS(ZOiS!$H$4:$H$994,ZOiS!$B$4:$B$994,A801)))),"")</f>
        <v/>
      </c>
      <c r="H801" s="150" t="str">
        <f>IF(G801&lt;&gt;"",IF(G801="Wn",SUMIFS(ZOiS!$G$4:$G$994,ZOiS!$B$4:$B$994,E801),IF(G801="Wn-Ma",SUMIFS(ZOiS!$G$4:$G$994,ZOiS!$B$4:$B$994,E801)-SUMIFS(ZOiS!$H$4:$H$994,ZOiS!$B$4:$B$994,E801),IF(G801="Ma-Wn",SUMIFS(ZOiS!$H$4:$H$994,ZOiS!$B$4:$B$994,E801)-SUMIFS(ZOiS!$G$4:$G$994,ZOiS!$B$4:$B$994,E801),SUMIFS(ZOiS!$H$4:$H$994,ZOiS!$B$4:$B$994,E801)))),"")</f>
        <v/>
      </c>
      <c r="L801" s="150" t="str">
        <f>IF(K801&lt;&gt;"",IF(K801="Wn",SUMIFS(ZOiS!$E$4:$E$994,ZOiS!$B$4:$B$994,I801),IF(K801="Wn-Ma",SUMIFS(ZOiS!$E$4:$E$994,ZOiS!$B$4:$B$994,I801)-SUMIFS(ZOiS!$F$4:$F$994,ZOiS!$B$4:$B$994,I801),IF(K801="Ma-Wn",SUMIFS(ZOiS!$F$4:$F$994,ZOiS!$B$4:$B$994,I801)-SUMIFS(ZOiS!$E$4:$E$994,ZOiS!$B$4:$B$994,I801),SUMIFS(ZOiS!$F$4:$F$994,ZOiS!$B$4:$B$994,I801)))),"")</f>
        <v/>
      </c>
    </row>
    <row r="802" spans="4:12" x14ac:dyDescent="0.2">
      <c r="D802" s="150" t="str">
        <f>IF(C802&lt;&gt;"",IF(C802="Wn",SUMIFS(ZOiS!$G$4:$G$994,ZOiS!$B$4:$B$994,A802),IF(C802="Wn-Ma",SUMIFS(ZOiS!$G$4:$G$994,ZOiS!$B$4:$B$994,A802)-SUMIFS(ZOiS!$H$4:$H$994,ZOiS!$B$4:$B$994,A802),IF(C802="Ma-Wn",SUMIFS(ZOiS!$H$4:$H$994,ZOiS!$B$4:$B$994,A802)-SUMIFS(ZOiS!$G$4:$G$994,ZOiS!$B$4:$B$994,A802),SUMIFS(ZOiS!$H$4:$H$994,ZOiS!$B$4:$B$994,A802)))),"")</f>
        <v/>
      </c>
      <c r="H802" s="150" t="str">
        <f>IF(G802&lt;&gt;"",IF(G802="Wn",SUMIFS(ZOiS!$G$4:$G$994,ZOiS!$B$4:$B$994,E802),IF(G802="Wn-Ma",SUMIFS(ZOiS!$G$4:$G$994,ZOiS!$B$4:$B$994,E802)-SUMIFS(ZOiS!$H$4:$H$994,ZOiS!$B$4:$B$994,E802),IF(G802="Ma-Wn",SUMIFS(ZOiS!$H$4:$H$994,ZOiS!$B$4:$B$994,E802)-SUMIFS(ZOiS!$G$4:$G$994,ZOiS!$B$4:$B$994,E802),SUMIFS(ZOiS!$H$4:$H$994,ZOiS!$B$4:$B$994,E802)))),"")</f>
        <v/>
      </c>
      <c r="L802" s="150" t="str">
        <f>IF(K802&lt;&gt;"",IF(K802="Wn",SUMIFS(ZOiS!$E$4:$E$994,ZOiS!$B$4:$B$994,I802),IF(K802="Wn-Ma",SUMIFS(ZOiS!$E$4:$E$994,ZOiS!$B$4:$B$994,I802)-SUMIFS(ZOiS!$F$4:$F$994,ZOiS!$B$4:$B$994,I802),IF(K802="Ma-Wn",SUMIFS(ZOiS!$F$4:$F$994,ZOiS!$B$4:$B$994,I802)-SUMIFS(ZOiS!$E$4:$E$994,ZOiS!$B$4:$B$994,I802),SUMIFS(ZOiS!$F$4:$F$994,ZOiS!$B$4:$B$994,I802)))),"")</f>
        <v/>
      </c>
    </row>
    <row r="803" spans="4:12" x14ac:dyDescent="0.2">
      <c r="D803" s="150" t="str">
        <f>IF(C803&lt;&gt;"",IF(C803="Wn",SUMIFS(ZOiS!$G$4:$G$994,ZOiS!$B$4:$B$994,A803),IF(C803="Wn-Ma",SUMIFS(ZOiS!$G$4:$G$994,ZOiS!$B$4:$B$994,A803)-SUMIFS(ZOiS!$H$4:$H$994,ZOiS!$B$4:$B$994,A803),IF(C803="Ma-Wn",SUMIFS(ZOiS!$H$4:$H$994,ZOiS!$B$4:$B$994,A803)-SUMIFS(ZOiS!$G$4:$G$994,ZOiS!$B$4:$B$994,A803),SUMIFS(ZOiS!$H$4:$H$994,ZOiS!$B$4:$B$994,A803)))),"")</f>
        <v/>
      </c>
      <c r="H803" s="150" t="str">
        <f>IF(G803&lt;&gt;"",IF(G803="Wn",SUMIFS(ZOiS!$G$4:$G$994,ZOiS!$B$4:$B$994,E803),IF(G803="Wn-Ma",SUMIFS(ZOiS!$G$4:$G$994,ZOiS!$B$4:$B$994,E803)-SUMIFS(ZOiS!$H$4:$H$994,ZOiS!$B$4:$B$994,E803),IF(G803="Ma-Wn",SUMIFS(ZOiS!$H$4:$H$994,ZOiS!$B$4:$B$994,E803)-SUMIFS(ZOiS!$G$4:$G$994,ZOiS!$B$4:$B$994,E803),SUMIFS(ZOiS!$H$4:$H$994,ZOiS!$B$4:$B$994,E803)))),"")</f>
        <v/>
      </c>
      <c r="L803" s="150" t="str">
        <f>IF(K803&lt;&gt;"",IF(K803="Wn",SUMIFS(ZOiS!$E$4:$E$994,ZOiS!$B$4:$B$994,I803),IF(K803="Wn-Ma",SUMIFS(ZOiS!$E$4:$E$994,ZOiS!$B$4:$B$994,I803)-SUMIFS(ZOiS!$F$4:$F$994,ZOiS!$B$4:$B$994,I803),IF(K803="Ma-Wn",SUMIFS(ZOiS!$F$4:$F$994,ZOiS!$B$4:$B$994,I803)-SUMIFS(ZOiS!$E$4:$E$994,ZOiS!$B$4:$B$994,I803),SUMIFS(ZOiS!$F$4:$F$994,ZOiS!$B$4:$B$994,I803)))),"")</f>
        <v/>
      </c>
    </row>
    <row r="804" spans="4:12" x14ac:dyDescent="0.2">
      <c r="D804" s="150" t="str">
        <f>IF(C804&lt;&gt;"",IF(C804="Wn",SUMIFS(ZOiS!$G$4:$G$994,ZOiS!$B$4:$B$994,A804),IF(C804="Wn-Ma",SUMIFS(ZOiS!$G$4:$G$994,ZOiS!$B$4:$B$994,A804)-SUMIFS(ZOiS!$H$4:$H$994,ZOiS!$B$4:$B$994,A804),IF(C804="Ma-Wn",SUMIFS(ZOiS!$H$4:$H$994,ZOiS!$B$4:$B$994,A804)-SUMIFS(ZOiS!$G$4:$G$994,ZOiS!$B$4:$B$994,A804),SUMIFS(ZOiS!$H$4:$H$994,ZOiS!$B$4:$B$994,A804)))),"")</f>
        <v/>
      </c>
      <c r="H804" s="150" t="str">
        <f>IF(G804&lt;&gt;"",IF(G804="Wn",SUMIFS(ZOiS!$G$4:$G$994,ZOiS!$B$4:$B$994,E804),IF(G804="Wn-Ma",SUMIFS(ZOiS!$G$4:$G$994,ZOiS!$B$4:$B$994,E804)-SUMIFS(ZOiS!$H$4:$H$994,ZOiS!$B$4:$B$994,E804),IF(G804="Ma-Wn",SUMIFS(ZOiS!$H$4:$H$994,ZOiS!$B$4:$B$994,E804)-SUMIFS(ZOiS!$G$4:$G$994,ZOiS!$B$4:$B$994,E804),SUMIFS(ZOiS!$H$4:$H$994,ZOiS!$B$4:$B$994,E804)))),"")</f>
        <v/>
      </c>
      <c r="L804" s="150" t="str">
        <f>IF(K804&lt;&gt;"",IF(K804="Wn",SUMIFS(ZOiS!$E$4:$E$994,ZOiS!$B$4:$B$994,I804),IF(K804="Wn-Ma",SUMIFS(ZOiS!$E$4:$E$994,ZOiS!$B$4:$B$994,I804)-SUMIFS(ZOiS!$F$4:$F$994,ZOiS!$B$4:$B$994,I804),IF(K804="Ma-Wn",SUMIFS(ZOiS!$F$4:$F$994,ZOiS!$B$4:$B$994,I804)-SUMIFS(ZOiS!$E$4:$E$994,ZOiS!$B$4:$B$994,I804),SUMIFS(ZOiS!$F$4:$F$994,ZOiS!$B$4:$B$994,I804)))),"")</f>
        <v/>
      </c>
    </row>
    <row r="805" spans="4:12" x14ac:dyDescent="0.2">
      <c r="D805" s="150" t="str">
        <f>IF(C805&lt;&gt;"",IF(C805="Wn",SUMIFS(ZOiS!$G$4:$G$994,ZOiS!$B$4:$B$994,A805),IF(C805="Wn-Ma",SUMIFS(ZOiS!$G$4:$G$994,ZOiS!$B$4:$B$994,A805)-SUMIFS(ZOiS!$H$4:$H$994,ZOiS!$B$4:$B$994,A805),IF(C805="Ma-Wn",SUMIFS(ZOiS!$H$4:$H$994,ZOiS!$B$4:$B$994,A805)-SUMIFS(ZOiS!$G$4:$G$994,ZOiS!$B$4:$B$994,A805),SUMIFS(ZOiS!$H$4:$H$994,ZOiS!$B$4:$B$994,A805)))),"")</f>
        <v/>
      </c>
      <c r="H805" s="150" t="str">
        <f>IF(G805&lt;&gt;"",IF(G805="Wn",SUMIFS(ZOiS!$G$4:$G$994,ZOiS!$B$4:$B$994,E805),IF(G805="Wn-Ma",SUMIFS(ZOiS!$G$4:$G$994,ZOiS!$B$4:$B$994,E805)-SUMIFS(ZOiS!$H$4:$H$994,ZOiS!$B$4:$B$994,E805),IF(G805="Ma-Wn",SUMIFS(ZOiS!$H$4:$H$994,ZOiS!$B$4:$B$994,E805)-SUMIFS(ZOiS!$G$4:$G$994,ZOiS!$B$4:$B$994,E805),SUMIFS(ZOiS!$H$4:$H$994,ZOiS!$B$4:$B$994,E805)))),"")</f>
        <v/>
      </c>
      <c r="L805" s="150" t="str">
        <f>IF(K805&lt;&gt;"",IF(K805="Wn",SUMIFS(ZOiS!$E$4:$E$994,ZOiS!$B$4:$B$994,I805),IF(K805="Wn-Ma",SUMIFS(ZOiS!$E$4:$E$994,ZOiS!$B$4:$B$994,I805)-SUMIFS(ZOiS!$F$4:$F$994,ZOiS!$B$4:$B$994,I805),IF(K805="Ma-Wn",SUMIFS(ZOiS!$F$4:$F$994,ZOiS!$B$4:$B$994,I805)-SUMIFS(ZOiS!$E$4:$E$994,ZOiS!$B$4:$B$994,I805),SUMIFS(ZOiS!$F$4:$F$994,ZOiS!$B$4:$B$994,I805)))),"")</f>
        <v/>
      </c>
    </row>
    <row r="806" spans="4:12" x14ac:dyDescent="0.2">
      <c r="D806" s="150" t="str">
        <f>IF(C806&lt;&gt;"",IF(C806="Wn",SUMIFS(ZOiS!$G$4:$G$994,ZOiS!$B$4:$B$994,A806),IF(C806="Wn-Ma",SUMIFS(ZOiS!$G$4:$G$994,ZOiS!$B$4:$B$994,A806)-SUMIFS(ZOiS!$H$4:$H$994,ZOiS!$B$4:$B$994,A806),IF(C806="Ma-Wn",SUMIFS(ZOiS!$H$4:$H$994,ZOiS!$B$4:$B$994,A806)-SUMIFS(ZOiS!$G$4:$G$994,ZOiS!$B$4:$B$994,A806),SUMIFS(ZOiS!$H$4:$H$994,ZOiS!$B$4:$B$994,A806)))),"")</f>
        <v/>
      </c>
      <c r="H806" s="150" t="str">
        <f>IF(G806&lt;&gt;"",IF(G806="Wn",SUMIFS(ZOiS!$G$4:$G$994,ZOiS!$B$4:$B$994,E806),IF(G806="Wn-Ma",SUMIFS(ZOiS!$G$4:$G$994,ZOiS!$B$4:$B$994,E806)-SUMIFS(ZOiS!$H$4:$H$994,ZOiS!$B$4:$B$994,E806),IF(G806="Ma-Wn",SUMIFS(ZOiS!$H$4:$H$994,ZOiS!$B$4:$B$994,E806)-SUMIFS(ZOiS!$G$4:$G$994,ZOiS!$B$4:$B$994,E806),SUMIFS(ZOiS!$H$4:$H$994,ZOiS!$B$4:$B$994,E806)))),"")</f>
        <v/>
      </c>
      <c r="L806" s="150" t="str">
        <f>IF(K806&lt;&gt;"",IF(K806="Wn",SUMIFS(ZOiS!$E$4:$E$994,ZOiS!$B$4:$B$994,I806),IF(K806="Wn-Ma",SUMIFS(ZOiS!$E$4:$E$994,ZOiS!$B$4:$B$994,I806)-SUMIFS(ZOiS!$F$4:$F$994,ZOiS!$B$4:$B$994,I806),IF(K806="Ma-Wn",SUMIFS(ZOiS!$F$4:$F$994,ZOiS!$B$4:$B$994,I806)-SUMIFS(ZOiS!$E$4:$E$994,ZOiS!$B$4:$B$994,I806),SUMIFS(ZOiS!$F$4:$F$994,ZOiS!$B$4:$B$994,I806)))),"")</f>
        <v/>
      </c>
    </row>
    <row r="807" spans="4:12" x14ac:dyDescent="0.2">
      <c r="D807" s="150" t="str">
        <f>IF(C807&lt;&gt;"",IF(C807="Wn",SUMIFS(ZOiS!$G$4:$G$994,ZOiS!$B$4:$B$994,A807),IF(C807="Wn-Ma",SUMIFS(ZOiS!$G$4:$G$994,ZOiS!$B$4:$B$994,A807)-SUMIFS(ZOiS!$H$4:$H$994,ZOiS!$B$4:$B$994,A807),IF(C807="Ma-Wn",SUMIFS(ZOiS!$H$4:$H$994,ZOiS!$B$4:$B$994,A807)-SUMIFS(ZOiS!$G$4:$G$994,ZOiS!$B$4:$B$994,A807),SUMIFS(ZOiS!$H$4:$H$994,ZOiS!$B$4:$B$994,A807)))),"")</f>
        <v/>
      </c>
      <c r="H807" s="150" t="str">
        <f>IF(G807&lt;&gt;"",IF(G807="Wn",SUMIFS(ZOiS!$G$4:$G$994,ZOiS!$B$4:$B$994,E807),IF(G807="Wn-Ma",SUMIFS(ZOiS!$G$4:$G$994,ZOiS!$B$4:$B$994,E807)-SUMIFS(ZOiS!$H$4:$H$994,ZOiS!$B$4:$B$994,E807),IF(G807="Ma-Wn",SUMIFS(ZOiS!$H$4:$H$994,ZOiS!$B$4:$B$994,E807)-SUMIFS(ZOiS!$G$4:$G$994,ZOiS!$B$4:$B$994,E807),SUMIFS(ZOiS!$H$4:$H$994,ZOiS!$B$4:$B$994,E807)))),"")</f>
        <v/>
      </c>
      <c r="L807" s="150" t="str">
        <f>IF(K807&lt;&gt;"",IF(K807="Wn",SUMIFS(ZOiS!$E$4:$E$994,ZOiS!$B$4:$B$994,I807),IF(K807="Wn-Ma",SUMIFS(ZOiS!$E$4:$E$994,ZOiS!$B$4:$B$994,I807)-SUMIFS(ZOiS!$F$4:$F$994,ZOiS!$B$4:$B$994,I807),IF(K807="Ma-Wn",SUMIFS(ZOiS!$F$4:$F$994,ZOiS!$B$4:$B$994,I807)-SUMIFS(ZOiS!$E$4:$E$994,ZOiS!$B$4:$B$994,I807),SUMIFS(ZOiS!$F$4:$F$994,ZOiS!$B$4:$B$994,I807)))),"")</f>
        <v/>
      </c>
    </row>
    <row r="808" spans="4:12" x14ac:dyDescent="0.2">
      <c r="D808" s="150" t="str">
        <f>IF(C808&lt;&gt;"",IF(C808="Wn",SUMIFS(ZOiS!$G$4:$G$994,ZOiS!$B$4:$B$994,A808),IF(C808="Wn-Ma",SUMIFS(ZOiS!$G$4:$G$994,ZOiS!$B$4:$B$994,A808)-SUMIFS(ZOiS!$H$4:$H$994,ZOiS!$B$4:$B$994,A808),IF(C808="Ma-Wn",SUMIFS(ZOiS!$H$4:$H$994,ZOiS!$B$4:$B$994,A808)-SUMIFS(ZOiS!$G$4:$G$994,ZOiS!$B$4:$B$994,A808),SUMIFS(ZOiS!$H$4:$H$994,ZOiS!$B$4:$B$994,A808)))),"")</f>
        <v/>
      </c>
      <c r="H808" s="150" t="str">
        <f>IF(G808&lt;&gt;"",IF(G808="Wn",SUMIFS(ZOiS!$G$4:$G$994,ZOiS!$B$4:$B$994,E808),IF(G808="Wn-Ma",SUMIFS(ZOiS!$G$4:$G$994,ZOiS!$B$4:$B$994,E808)-SUMIFS(ZOiS!$H$4:$H$994,ZOiS!$B$4:$B$994,E808),IF(G808="Ma-Wn",SUMIFS(ZOiS!$H$4:$H$994,ZOiS!$B$4:$B$994,E808)-SUMIFS(ZOiS!$G$4:$G$994,ZOiS!$B$4:$B$994,E808),SUMIFS(ZOiS!$H$4:$H$994,ZOiS!$B$4:$B$994,E808)))),"")</f>
        <v/>
      </c>
      <c r="L808" s="150" t="str">
        <f>IF(K808&lt;&gt;"",IF(K808="Wn",SUMIFS(ZOiS!$E$4:$E$994,ZOiS!$B$4:$B$994,I808),IF(K808="Wn-Ma",SUMIFS(ZOiS!$E$4:$E$994,ZOiS!$B$4:$B$994,I808)-SUMIFS(ZOiS!$F$4:$F$994,ZOiS!$B$4:$B$994,I808),IF(K808="Ma-Wn",SUMIFS(ZOiS!$F$4:$F$994,ZOiS!$B$4:$B$994,I808)-SUMIFS(ZOiS!$E$4:$E$994,ZOiS!$B$4:$B$994,I808),SUMIFS(ZOiS!$F$4:$F$994,ZOiS!$B$4:$B$994,I808)))),"")</f>
        <v/>
      </c>
    </row>
    <row r="809" spans="4:12" x14ac:dyDescent="0.2">
      <c r="D809" s="150" t="str">
        <f>IF(C809&lt;&gt;"",IF(C809="Wn",SUMIFS(ZOiS!$G$4:$G$994,ZOiS!$B$4:$B$994,A809),IF(C809="Wn-Ma",SUMIFS(ZOiS!$G$4:$G$994,ZOiS!$B$4:$B$994,A809)-SUMIFS(ZOiS!$H$4:$H$994,ZOiS!$B$4:$B$994,A809),IF(C809="Ma-Wn",SUMIFS(ZOiS!$H$4:$H$994,ZOiS!$B$4:$B$994,A809)-SUMIFS(ZOiS!$G$4:$G$994,ZOiS!$B$4:$B$994,A809),SUMIFS(ZOiS!$H$4:$H$994,ZOiS!$B$4:$B$994,A809)))),"")</f>
        <v/>
      </c>
      <c r="H809" s="150" t="str">
        <f>IF(G809&lt;&gt;"",IF(G809="Wn",SUMIFS(ZOiS!$G$4:$G$994,ZOiS!$B$4:$B$994,E809),IF(G809="Wn-Ma",SUMIFS(ZOiS!$G$4:$G$994,ZOiS!$B$4:$B$994,E809)-SUMIFS(ZOiS!$H$4:$H$994,ZOiS!$B$4:$B$994,E809),IF(G809="Ma-Wn",SUMIFS(ZOiS!$H$4:$H$994,ZOiS!$B$4:$B$994,E809)-SUMIFS(ZOiS!$G$4:$G$994,ZOiS!$B$4:$B$994,E809),SUMIFS(ZOiS!$H$4:$H$994,ZOiS!$B$4:$B$994,E809)))),"")</f>
        <v/>
      </c>
      <c r="L809" s="150" t="str">
        <f>IF(K809&lt;&gt;"",IF(K809="Wn",SUMIFS(ZOiS!$E$4:$E$994,ZOiS!$B$4:$B$994,I809),IF(K809="Wn-Ma",SUMIFS(ZOiS!$E$4:$E$994,ZOiS!$B$4:$B$994,I809)-SUMIFS(ZOiS!$F$4:$F$994,ZOiS!$B$4:$B$994,I809),IF(K809="Ma-Wn",SUMIFS(ZOiS!$F$4:$F$994,ZOiS!$B$4:$B$994,I809)-SUMIFS(ZOiS!$E$4:$E$994,ZOiS!$B$4:$B$994,I809),SUMIFS(ZOiS!$F$4:$F$994,ZOiS!$B$4:$B$994,I809)))),"")</f>
        <v/>
      </c>
    </row>
    <row r="810" spans="4:12" x14ac:dyDescent="0.2">
      <c r="D810" s="150" t="str">
        <f>IF(C810&lt;&gt;"",IF(C810="Wn",SUMIFS(ZOiS!$G$4:$G$994,ZOiS!$B$4:$B$994,A810),IF(C810="Wn-Ma",SUMIFS(ZOiS!$G$4:$G$994,ZOiS!$B$4:$B$994,A810)-SUMIFS(ZOiS!$H$4:$H$994,ZOiS!$B$4:$B$994,A810),IF(C810="Ma-Wn",SUMIFS(ZOiS!$H$4:$H$994,ZOiS!$B$4:$B$994,A810)-SUMIFS(ZOiS!$G$4:$G$994,ZOiS!$B$4:$B$994,A810),SUMIFS(ZOiS!$H$4:$H$994,ZOiS!$B$4:$B$994,A810)))),"")</f>
        <v/>
      </c>
      <c r="H810" s="150" t="str">
        <f>IF(G810&lt;&gt;"",IF(G810="Wn",SUMIFS(ZOiS!$G$4:$G$994,ZOiS!$B$4:$B$994,E810),IF(G810="Wn-Ma",SUMIFS(ZOiS!$G$4:$G$994,ZOiS!$B$4:$B$994,E810)-SUMIFS(ZOiS!$H$4:$H$994,ZOiS!$B$4:$B$994,E810),IF(G810="Ma-Wn",SUMIFS(ZOiS!$H$4:$H$994,ZOiS!$B$4:$B$994,E810)-SUMIFS(ZOiS!$G$4:$G$994,ZOiS!$B$4:$B$994,E810),SUMIFS(ZOiS!$H$4:$H$994,ZOiS!$B$4:$B$994,E810)))),"")</f>
        <v/>
      </c>
      <c r="L810" s="150" t="str">
        <f>IF(K810&lt;&gt;"",IF(K810="Wn",SUMIFS(ZOiS!$E$4:$E$994,ZOiS!$B$4:$B$994,I810),IF(K810="Wn-Ma",SUMIFS(ZOiS!$E$4:$E$994,ZOiS!$B$4:$B$994,I810)-SUMIFS(ZOiS!$F$4:$F$994,ZOiS!$B$4:$B$994,I810),IF(K810="Ma-Wn",SUMIFS(ZOiS!$F$4:$F$994,ZOiS!$B$4:$B$994,I810)-SUMIFS(ZOiS!$E$4:$E$994,ZOiS!$B$4:$B$994,I810),SUMIFS(ZOiS!$F$4:$F$994,ZOiS!$B$4:$B$994,I810)))),"")</f>
        <v/>
      </c>
    </row>
    <row r="811" spans="4:12" x14ac:dyDescent="0.2">
      <c r="D811" s="150" t="str">
        <f>IF(C811&lt;&gt;"",IF(C811="Wn",SUMIFS(ZOiS!$G$4:$G$994,ZOiS!$B$4:$B$994,A811),IF(C811="Wn-Ma",SUMIFS(ZOiS!$G$4:$G$994,ZOiS!$B$4:$B$994,A811)-SUMIFS(ZOiS!$H$4:$H$994,ZOiS!$B$4:$B$994,A811),IF(C811="Ma-Wn",SUMIFS(ZOiS!$H$4:$H$994,ZOiS!$B$4:$B$994,A811)-SUMIFS(ZOiS!$G$4:$G$994,ZOiS!$B$4:$B$994,A811),SUMIFS(ZOiS!$H$4:$H$994,ZOiS!$B$4:$B$994,A811)))),"")</f>
        <v/>
      </c>
      <c r="H811" s="150" t="str">
        <f>IF(G811&lt;&gt;"",IF(G811="Wn",SUMIFS(ZOiS!$G$4:$G$994,ZOiS!$B$4:$B$994,E811),IF(G811="Wn-Ma",SUMIFS(ZOiS!$G$4:$G$994,ZOiS!$B$4:$B$994,E811)-SUMIFS(ZOiS!$H$4:$H$994,ZOiS!$B$4:$B$994,E811),IF(G811="Ma-Wn",SUMIFS(ZOiS!$H$4:$H$994,ZOiS!$B$4:$B$994,E811)-SUMIFS(ZOiS!$G$4:$G$994,ZOiS!$B$4:$B$994,E811),SUMIFS(ZOiS!$H$4:$H$994,ZOiS!$B$4:$B$994,E811)))),"")</f>
        <v/>
      </c>
      <c r="L811" s="150" t="str">
        <f>IF(K811&lt;&gt;"",IF(K811="Wn",SUMIFS(ZOiS!$E$4:$E$994,ZOiS!$B$4:$B$994,I811),IF(K811="Wn-Ma",SUMIFS(ZOiS!$E$4:$E$994,ZOiS!$B$4:$B$994,I811)-SUMIFS(ZOiS!$F$4:$F$994,ZOiS!$B$4:$B$994,I811),IF(K811="Ma-Wn",SUMIFS(ZOiS!$F$4:$F$994,ZOiS!$B$4:$B$994,I811)-SUMIFS(ZOiS!$E$4:$E$994,ZOiS!$B$4:$B$994,I811),SUMIFS(ZOiS!$F$4:$F$994,ZOiS!$B$4:$B$994,I811)))),"")</f>
        <v/>
      </c>
    </row>
    <row r="812" spans="4:12" x14ac:dyDescent="0.2">
      <c r="D812" s="150" t="str">
        <f>IF(C812&lt;&gt;"",IF(C812="Wn",SUMIFS(ZOiS!$G$4:$G$994,ZOiS!$B$4:$B$994,A812),IF(C812="Wn-Ma",SUMIFS(ZOiS!$G$4:$G$994,ZOiS!$B$4:$B$994,A812)-SUMIFS(ZOiS!$H$4:$H$994,ZOiS!$B$4:$B$994,A812),IF(C812="Ma-Wn",SUMIFS(ZOiS!$H$4:$H$994,ZOiS!$B$4:$B$994,A812)-SUMIFS(ZOiS!$G$4:$G$994,ZOiS!$B$4:$B$994,A812),SUMIFS(ZOiS!$H$4:$H$994,ZOiS!$B$4:$B$994,A812)))),"")</f>
        <v/>
      </c>
      <c r="H812" s="150" t="str">
        <f>IF(G812&lt;&gt;"",IF(G812="Wn",SUMIFS(ZOiS!$G$4:$G$994,ZOiS!$B$4:$B$994,E812),IF(G812="Wn-Ma",SUMIFS(ZOiS!$G$4:$G$994,ZOiS!$B$4:$B$994,E812)-SUMIFS(ZOiS!$H$4:$H$994,ZOiS!$B$4:$B$994,E812),IF(G812="Ma-Wn",SUMIFS(ZOiS!$H$4:$H$994,ZOiS!$B$4:$B$994,E812)-SUMIFS(ZOiS!$G$4:$G$994,ZOiS!$B$4:$B$994,E812),SUMIFS(ZOiS!$H$4:$H$994,ZOiS!$B$4:$B$994,E812)))),"")</f>
        <v/>
      </c>
      <c r="L812" s="150" t="str">
        <f>IF(K812&lt;&gt;"",IF(K812="Wn",SUMIFS(ZOiS!$E$4:$E$994,ZOiS!$B$4:$B$994,I812),IF(K812="Wn-Ma",SUMIFS(ZOiS!$E$4:$E$994,ZOiS!$B$4:$B$994,I812)-SUMIFS(ZOiS!$F$4:$F$994,ZOiS!$B$4:$B$994,I812),IF(K812="Ma-Wn",SUMIFS(ZOiS!$F$4:$F$994,ZOiS!$B$4:$B$994,I812)-SUMIFS(ZOiS!$E$4:$E$994,ZOiS!$B$4:$B$994,I812),SUMIFS(ZOiS!$F$4:$F$994,ZOiS!$B$4:$B$994,I812)))),"")</f>
        <v/>
      </c>
    </row>
    <row r="813" spans="4:12" x14ac:dyDescent="0.2">
      <c r="D813" s="150" t="str">
        <f>IF(C813&lt;&gt;"",IF(C813="Wn",SUMIFS(ZOiS!$G$4:$G$994,ZOiS!$B$4:$B$994,A813),IF(C813="Wn-Ma",SUMIFS(ZOiS!$G$4:$G$994,ZOiS!$B$4:$B$994,A813)-SUMIFS(ZOiS!$H$4:$H$994,ZOiS!$B$4:$B$994,A813),IF(C813="Ma-Wn",SUMIFS(ZOiS!$H$4:$H$994,ZOiS!$B$4:$B$994,A813)-SUMIFS(ZOiS!$G$4:$G$994,ZOiS!$B$4:$B$994,A813),SUMIFS(ZOiS!$H$4:$H$994,ZOiS!$B$4:$B$994,A813)))),"")</f>
        <v/>
      </c>
      <c r="H813" s="150" t="str">
        <f>IF(G813&lt;&gt;"",IF(G813="Wn",SUMIFS(ZOiS!$G$4:$G$994,ZOiS!$B$4:$B$994,E813),IF(G813="Wn-Ma",SUMIFS(ZOiS!$G$4:$G$994,ZOiS!$B$4:$B$994,E813)-SUMIFS(ZOiS!$H$4:$H$994,ZOiS!$B$4:$B$994,E813),IF(G813="Ma-Wn",SUMIFS(ZOiS!$H$4:$H$994,ZOiS!$B$4:$B$994,E813)-SUMIFS(ZOiS!$G$4:$G$994,ZOiS!$B$4:$B$994,E813),SUMIFS(ZOiS!$H$4:$H$994,ZOiS!$B$4:$B$994,E813)))),"")</f>
        <v/>
      </c>
      <c r="L813" s="150" t="str">
        <f>IF(K813&lt;&gt;"",IF(K813="Wn",SUMIFS(ZOiS!$E$4:$E$994,ZOiS!$B$4:$B$994,I813),IF(K813="Wn-Ma",SUMIFS(ZOiS!$E$4:$E$994,ZOiS!$B$4:$B$994,I813)-SUMIFS(ZOiS!$F$4:$F$994,ZOiS!$B$4:$B$994,I813),IF(K813="Ma-Wn",SUMIFS(ZOiS!$F$4:$F$994,ZOiS!$B$4:$B$994,I813)-SUMIFS(ZOiS!$E$4:$E$994,ZOiS!$B$4:$B$994,I813),SUMIFS(ZOiS!$F$4:$F$994,ZOiS!$B$4:$B$994,I813)))),"")</f>
        <v/>
      </c>
    </row>
    <row r="814" spans="4:12" x14ac:dyDescent="0.2">
      <c r="D814" s="150" t="str">
        <f>IF(C814&lt;&gt;"",IF(C814="Wn",SUMIFS(ZOiS!$G$4:$G$994,ZOiS!$B$4:$B$994,A814),IF(C814="Wn-Ma",SUMIFS(ZOiS!$G$4:$G$994,ZOiS!$B$4:$B$994,A814)-SUMIFS(ZOiS!$H$4:$H$994,ZOiS!$B$4:$B$994,A814),IF(C814="Ma-Wn",SUMIFS(ZOiS!$H$4:$H$994,ZOiS!$B$4:$B$994,A814)-SUMIFS(ZOiS!$G$4:$G$994,ZOiS!$B$4:$B$994,A814),SUMIFS(ZOiS!$H$4:$H$994,ZOiS!$B$4:$B$994,A814)))),"")</f>
        <v/>
      </c>
      <c r="H814" s="150" t="str">
        <f>IF(G814&lt;&gt;"",IF(G814="Wn",SUMIFS(ZOiS!$G$4:$G$994,ZOiS!$B$4:$B$994,E814),IF(G814="Wn-Ma",SUMIFS(ZOiS!$G$4:$G$994,ZOiS!$B$4:$B$994,E814)-SUMIFS(ZOiS!$H$4:$H$994,ZOiS!$B$4:$B$994,E814),IF(G814="Ma-Wn",SUMIFS(ZOiS!$H$4:$H$994,ZOiS!$B$4:$B$994,E814)-SUMIFS(ZOiS!$G$4:$G$994,ZOiS!$B$4:$B$994,E814),SUMIFS(ZOiS!$H$4:$H$994,ZOiS!$B$4:$B$994,E814)))),"")</f>
        <v/>
      </c>
      <c r="L814" s="150" t="str">
        <f>IF(K814&lt;&gt;"",IF(K814="Wn",SUMIFS(ZOiS!$E$4:$E$994,ZOiS!$B$4:$B$994,I814),IF(K814="Wn-Ma",SUMIFS(ZOiS!$E$4:$E$994,ZOiS!$B$4:$B$994,I814)-SUMIFS(ZOiS!$F$4:$F$994,ZOiS!$B$4:$B$994,I814),IF(K814="Ma-Wn",SUMIFS(ZOiS!$F$4:$F$994,ZOiS!$B$4:$B$994,I814)-SUMIFS(ZOiS!$E$4:$E$994,ZOiS!$B$4:$B$994,I814),SUMIFS(ZOiS!$F$4:$F$994,ZOiS!$B$4:$B$994,I814)))),"")</f>
        <v/>
      </c>
    </row>
    <row r="815" spans="4:12" x14ac:dyDescent="0.2">
      <c r="D815" s="150" t="str">
        <f>IF(C815&lt;&gt;"",IF(C815="Wn",SUMIFS(ZOiS!$G$4:$G$994,ZOiS!$B$4:$B$994,A815),IF(C815="Wn-Ma",SUMIFS(ZOiS!$G$4:$G$994,ZOiS!$B$4:$B$994,A815)-SUMIFS(ZOiS!$H$4:$H$994,ZOiS!$B$4:$B$994,A815),IF(C815="Ma-Wn",SUMIFS(ZOiS!$H$4:$H$994,ZOiS!$B$4:$B$994,A815)-SUMIFS(ZOiS!$G$4:$G$994,ZOiS!$B$4:$B$994,A815),SUMIFS(ZOiS!$H$4:$H$994,ZOiS!$B$4:$B$994,A815)))),"")</f>
        <v/>
      </c>
      <c r="H815" s="150" t="str">
        <f>IF(G815&lt;&gt;"",IF(G815="Wn",SUMIFS(ZOiS!$G$4:$G$994,ZOiS!$B$4:$B$994,E815),IF(G815="Wn-Ma",SUMIFS(ZOiS!$G$4:$G$994,ZOiS!$B$4:$B$994,E815)-SUMIFS(ZOiS!$H$4:$H$994,ZOiS!$B$4:$B$994,E815),IF(G815="Ma-Wn",SUMIFS(ZOiS!$H$4:$H$994,ZOiS!$B$4:$B$994,E815)-SUMIFS(ZOiS!$G$4:$G$994,ZOiS!$B$4:$B$994,E815),SUMIFS(ZOiS!$H$4:$H$994,ZOiS!$B$4:$B$994,E815)))),"")</f>
        <v/>
      </c>
      <c r="L815" s="150" t="str">
        <f>IF(K815&lt;&gt;"",IF(K815="Wn",SUMIFS(ZOiS!$E$4:$E$994,ZOiS!$B$4:$B$994,I815),IF(K815="Wn-Ma",SUMIFS(ZOiS!$E$4:$E$994,ZOiS!$B$4:$B$994,I815)-SUMIFS(ZOiS!$F$4:$F$994,ZOiS!$B$4:$B$994,I815),IF(K815="Ma-Wn",SUMIFS(ZOiS!$F$4:$F$994,ZOiS!$B$4:$B$994,I815)-SUMIFS(ZOiS!$E$4:$E$994,ZOiS!$B$4:$B$994,I815),SUMIFS(ZOiS!$F$4:$F$994,ZOiS!$B$4:$B$994,I815)))),"")</f>
        <v/>
      </c>
    </row>
    <row r="816" spans="4:12" x14ac:dyDescent="0.2">
      <c r="D816" s="150" t="str">
        <f>IF(C816&lt;&gt;"",IF(C816="Wn",SUMIFS(ZOiS!$G$4:$G$994,ZOiS!$B$4:$B$994,A816),IF(C816="Wn-Ma",SUMIFS(ZOiS!$G$4:$G$994,ZOiS!$B$4:$B$994,A816)-SUMIFS(ZOiS!$H$4:$H$994,ZOiS!$B$4:$B$994,A816),IF(C816="Ma-Wn",SUMIFS(ZOiS!$H$4:$H$994,ZOiS!$B$4:$B$994,A816)-SUMIFS(ZOiS!$G$4:$G$994,ZOiS!$B$4:$B$994,A816),SUMIFS(ZOiS!$H$4:$H$994,ZOiS!$B$4:$B$994,A816)))),"")</f>
        <v/>
      </c>
      <c r="H816" s="150" t="str">
        <f>IF(G816&lt;&gt;"",IF(G816="Wn",SUMIFS(ZOiS!$G$4:$G$994,ZOiS!$B$4:$B$994,E816),IF(G816="Wn-Ma",SUMIFS(ZOiS!$G$4:$G$994,ZOiS!$B$4:$B$994,E816)-SUMIFS(ZOiS!$H$4:$H$994,ZOiS!$B$4:$B$994,E816),IF(G816="Ma-Wn",SUMIFS(ZOiS!$H$4:$H$994,ZOiS!$B$4:$B$994,E816)-SUMIFS(ZOiS!$G$4:$G$994,ZOiS!$B$4:$B$994,E816),SUMIFS(ZOiS!$H$4:$H$994,ZOiS!$B$4:$B$994,E816)))),"")</f>
        <v/>
      </c>
      <c r="L816" s="150" t="str">
        <f>IF(K816&lt;&gt;"",IF(K816="Wn",SUMIFS(ZOiS!$E$4:$E$994,ZOiS!$B$4:$B$994,I816),IF(K816="Wn-Ma",SUMIFS(ZOiS!$E$4:$E$994,ZOiS!$B$4:$B$994,I816)-SUMIFS(ZOiS!$F$4:$F$994,ZOiS!$B$4:$B$994,I816),IF(K816="Ma-Wn",SUMIFS(ZOiS!$F$4:$F$994,ZOiS!$B$4:$B$994,I816)-SUMIFS(ZOiS!$E$4:$E$994,ZOiS!$B$4:$B$994,I816),SUMIFS(ZOiS!$F$4:$F$994,ZOiS!$B$4:$B$994,I816)))),"")</f>
        <v/>
      </c>
    </row>
    <row r="817" spans="4:12" x14ac:dyDescent="0.2">
      <c r="D817" s="150" t="str">
        <f>IF(C817&lt;&gt;"",IF(C817="Wn",SUMIFS(ZOiS!$G$4:$G$994,ZOiS!$B$4:$B$994,A817),IF(C817="Wn-Ma",SUMIFS(ZOiS!$G$4:$G$994,ZOiS!$B$4:$B$994,A817)-SUMIFS(ZOiS!$H$4:$H$994,ZOiS!$B$4:$B$994,A817),IF(C817="Ma-Wn",SUMIFS(ZOiS!$H$4:$H$994,ZOiS!$B$4:$B$994,A817)-SUMIFS(ZOiS!$G$4:$G$994,ZOiS!$B$4:$B$994,A817),SUMIFS(ZOiS!$H$4:$H$994,ZOiS!$B$4:$B$994,A817)))),"")</f>
        <v/>
      </c>
      <c r="H817" s="150" t="str">
        <f>IF(G817&lt;&gt;"",IF(G817="Wn",SUMIFS(ZOiS!$G$4:$G$994,ZOiS!$B$4:$B$994,E817),IF(G817="Wn-Ma",SUMIFS(ZOiS!$G$4:$G$994,ZOiS!$B$4:$B$994,E817)-SUMIFS(ZOiS!$H$4:$H$994,ZOiS!$B$4:$B$994,E817),IF(G817="Ma-Wn",SUMIFS(ZOiS!$H$4:$H$994,ZOiS!$B$4:$B$994,E817)-SUMIFS(ZOiS!$G$4:$G$994,ZOiS!$B$4:$B$994,E817),SUMIFS(ZOiS!$H$4:$H$994,ZOiS!$B$4:$B$994,E817)))),"")</f>
        <v/>
      </c>
      <c r="L817" s="150" t="str">
        <f>IF(K817&lt;&gt;"",IF(K817="Wn",SUMIFS(ZOiS!$E$4:$E$994,ZOiS!$B$4:$B$994,I817),IF(K817="Wn-Ma",SUMIFS(ZOiS!$E$4:$E$994,ZOiS!$B$4:$B$994,I817)-SUMIFS(ZOiS!$F$4:$F$994,ZOiS!$B$4:$B$994,I817),IF(K817="Ma-Wn",SUMIFS(ZOiS!$F$4:$F$994,ZOiS!$B$4:$B$994,I817)-SUMIFS(ZOiS!$E$4:$E$994,ZOiS!$B$4:$B$994,I817),SUMIFS(ZOiS!$F$4:$F$994,ZOiS!$B$4:$B$994,I817)))),"")</f>
        <v/>
      </c>
    </row>
    <row r="818" spans="4:12" x14ac:dyDescent="0.2">
      <c r="D818" s="150" t="str">
        <f>IF(C818&lt;&gt;"",IF(C818="Wn",SUMIFS(ZOiS!$G$4:$G$994,ZOiS!$B$4:$B$994,A818),IF(C818="Wn-Ma",SUMIFS(ZOiS!$G$4:$G$994,ZOiS!$B$4:$B$994,A818)-SUMIFS(ZOiS!$H$4:$H$994,ZOiS!$B$4:$B$994,A818),IF(C818="Ma-Wn",SUMIFS(ZOiS!$H$4:$H$994,ZOiS!$B$4:$B$994,A818)-SUMIFS(ZOiS!$G$4:$G$994,ZOiS!$B$4:$B$994,A818),SUMIFS(ZOiS!$H$4:$H$994,ZOiS!$B$4:$B$994,A818)))),"")</f>
        <v/>
      </c>
      <c r="H818" s="150" t="str">
        <f>IF(G818&lt;&gt;"",IF(G818="Wn",SUMIFS(ZOiS!$G$4:$G$994,ZOiS!$B$4:$B$994,E818),IF(G818="Wn-Ma",SUMIFS(ZOiS!$G$4:$G$994,ZOiS!$B$4:$B$994,E818)-SUMIFS(ZOiS!$H$4:$H$994,ZOiS!$B$4:$B$994,E818),IF(G818="Ma-Wn",SUMIFS(ZOiS!$H$4:$H$994,ZOiS!$B$4:$B$994,E818)-SUMIFS(ZOiS!$G$4:$G$994,ZOiS!$B$4:$B$994,E818),SUMIFS(ZOiS!$H$4:$H$994,ZOiS!$B$4:$B$994,E818)))),"")</f>
        <v/>
      </c>
      <c r="L818" s="150" t="str">
        <f>IF(K818&lt;&gt;"",IF(K818="Wn",SUMIFS(ZOiS!$E$4:$E$994,ZOiS!$B$4:$B$994,I818),IF(K818="Wn-Ma",SUMIFS(ZOiS!$E$4:$E$994,ZOiS!$B$4:$B$994,I818)-SUMIFS(ZOiS!$F$4:$F$994,ZOiS!$B$4:$B$994,I818),IF(K818="Ma-Wn",SUMIFS(ZOiS!$F$4:$F$994,ZOiS!$B$4:$B$994,I818)-SUMIFS(ZOiS!$E$4:$E$994,ZOiS!$B$4:$B$994,I818),SUMIFS(ZOiS!$F$4:$F$994,ZOiS!$B$4:$B$994,I818)))),"")</f>
        <v/>
      </c>
    </row>
    <row r="819" spans="4:12" x14ac:dyDescent="0.2">
      <c r="D819" s="150" t="str">
        <f>IF(C819&lt;&gt;"",IF(C819="Wn",SUMIFS(ZOiS!$G$4:$G$994,ZOiS!$B$4:$B$994,A819),IF(C819="Wn-Ma",SUMIFS(ZOiS!$G$4:$G$994,ZOiS!$B$4:$B$994,A819)-SUMIFS(ZOiS!$H$4:$H$994,ZOiS!$B$4:$B$994,A819),IF(C819="Ma-Wn",SUMIFS(ZOiS!$H$4:$H$994,ZOiS!$B$4:$B$994,A819)-SUMIFS(ZOiS!$G$4:$G$994,ZOiS!$B$4:$B$994,A819),SUMIFS(ZOiS!$H$4:$H$994,ZOiS!$B$4:$B$994,A819)))),"")</f>
        <v/>
      </c>
      <c r="H819" s="150" t="str">
        <f>IF(G819&lt;&gt;"",IF(G819="Wn",SUMIFS(ZOiS!$G$4:$G$994,ZOiS!$B$4:$B$994,E819),IF(G819="Wn-Ma",SUMIFS(ZOiS!$G$4:$G$994,ZOiS!$B$4:$B$994,E819)-SUMIFS(ZOiS!$H$4:$H$994,ZOiS!$B$4:$B$994,E819),IF(G819="Ma-Wn",SUMIFS(ZOiS!$H$4:$H$994,ZOiS!$B$4:$B$994,E819)-SUMIFS(ZOiS!$G$4:$G$994,ZOiS!$B$4:$B$994,E819),SUMIFS(ZOiS!$H$4:$H$994,ZOiS!$B$4:$B$994,E819)))),"")</f>
        <v/>
      </c>
      <c r="L819" s="150" t="str">
        <f>IF(K819&lt;&gt;"",IF(K819="Wn",SUMIFS(ZOiS!$E$4:$E$994,ZOiS!$B$4:$B$994,I819),IF(K819="Wn-Ma",SUMIFS(ZOiS!$E$4:$E$994,ZOiS!$B$4:$B$994,I819)-SUMIFS(ZOiS!$F$4:$F$994,ZOiS!$B$4:$B$994,I819),IF(K819="Ma-Wn",SUMIFS(ZOiS!$F$4:$F$994,ZOiS!$B$4:$B$994,I819)-SUMIFS(ZOiS!$E$4:$E$994,ZOiS!$B$4:$B$994,I819),SUMIFS(ZOiS!$F$4:$F$994,ZOiS!$B$4:$B$994,I819)))),"")</f>
        <v/>
      </c>
    </row>
    <row r="820" spans="4:12" x14ac:dyDescent="0.2">
      <c r="D820" s="150" t="str">
        <f>IF(C820&lt;&gt;"",IF(C820="Wn",SUMIFS(ZOiS!$G$4:$G$994,ZOiS!$B$4:$B$994,A820),IF(C820="Wn-Ma",SUMIFS(ZOiS!$G$4:$G$994,ZOiS!$B$4:$B$994,A820)-SUMIFS(ZOiS!$H$4:$H$994,ZOiS!$B$4:$B$994,A820),IF(C820="Ma-Wn",SUMIFS(ZOiS!$H$4:$H$994,ZOiS!$B$4:$B$994,A820)-SUMIFS(ZOiS!$G$4:$G$994,ZOiS!$B$4:$B$994,A820),SUMIFS(ZOiS!$H$4:$H$994,ZOiS!$B$4:$B$994,A820)))),"")</f>
        <v/>
      </c>
      <c r="H820" s="150" t="str">
        <f>IF(G820&lt;&gt;"",IF(G820="Wn",SUMIFS(ZOiS!$G$4:$G$994,ZOiS!$B$4:$B$994,E820),IF(G820="Wn-Ma",SUMIFS(ZOiS!$G$4:$G$994,ZOiS!$B$4:$B$994,E820)-SUMIFS(ZOiS!$H$4:$H$994,ZOiS!$B$4:$B$994,E820),IF(G820="Ma-Wn",SUMIFS(ZOiS!$H$4:$H$994,ZOiS!$B$4:$B$994,E820)-SUMIFS(ZOiS!$G$4:$G$994,ZOiS!$B$4:$B$994,E820),SUMIFS(ZOiS!$H$4:$H$994,ZOiS!$B$4:$B$994,E820)))),"")</f>
        <v/>
      </c>
      <c r="L820" s="150" t="str">
        <f>IF(K820&lt;&gt;"",IF(K820="Wn",SUMIFS(ZOiS!$E$4:$E$994,ZOiS!$B$4:$B$994,I820),IF(K820="Wn-Ma",SUMIFS(ZOiS!$E$4:$E$994,ZOiS!$B$4:$B$994,I820)-SUMIFS(ZOiS!$F$4:$F$994,ZOiS!$B$4:$B$994,I820),IF(K820="Ma-Wn",SUMIFS(ZOiS!$F$4:$F$994,ZOiS!$B$4:$B$994,I820)-SUMIFS(ZOiS!$E$4:$E$994,ZOiS!$B$4:$B$994,I820),SUMIFS(ZOiS!$F$4:$F$994,ZOiS!$B$4:$B$994,I820)))),"")</f>
        <v/>
      </c>
    </row>
    <row r="821" spans="4:12" x14ac:dyDescent="0.2">
      <c r="D821" s="150" t="str">
        <f>IF(C821&lt;&gt;"",IF(C821="Wn",SUMIFS(ZOiS!$G$4:$G$994,ZOiS!$B$4:$B$994,A821),IF(C821="Wn-Ma",SUMIFS(ZOiS!$G$4:$G$994,ZOiS!$B$4:$B$994,A821)-SUMIFS(ZOiS!$H$4:$H$994,ZOiS!$B$4:$B$994,A821),IF(C821="Ma-Wn",SUMIFS(ZOiS!$H$4:$H$994,ZOiS!$B$4:$B$994,A821)-SUMIFS(ZOiS!$G$4:$G$994,ZOiS!$B$4:$B$994,A821),SUMIFS(ZOiS!$H$4:$H$994,ZOiS!$B$4:$B$994,A821)))),"")</f>
        <v/>
      </c>
      <c r="H821" s="150" t="str">
        <f>IF(G821&lt;&gt;"",IF(G821="Wn",SUMIFS(ZOiS!$G$4:$G$994,ZOiS!$B$4:$B$994,E821),IF(G821="Wn-Ma",SUMIFS(ZOiS!$G$4:$G$994,ZOiS!$B$4:$B$994,E821)-SUMIFS(ZOiS!$H$4:$H$994,ZOiS!$B$4:$B$994,E821),IF(G821="Ma-Wn",SUMIFS(ZOiS!$H$4:$H$994,ZOiS!$B$4:$B$994,E821)-SUMIFS(ZOiS!$G$4:$G$994,ZOiS!$B$4:$B$994,E821),SUMIFS(ZOiS!$H$4:$H$994,ZOiS!$B$4:$B$994,E821)))),"")</f>
        <v/>
      </c>
      <c r="L821" s="150" t="str">
        <f>IF(K821&lt;&gt;"",IF(K821="Wn",SUMIFS(ZOiS!$E$4:$E$994,ZOiS!$B$4:$B$994,I821),IF(K821="Wn-Ma",SUMIFS(ZOiS!$E$4:$E$994,ZOiS!$B$4:$B$994,I821)-SUMIFS(ZOiS!$F$4:$F$994,ZOiS!$B$4:$B$994,I821),IF(K821="Ma-Wn",SUMIFS(ZOiS!$F$4:$F$994,ZOiS!$B$4:$B$994,I821)-SUMIFS(ZOiS!$E$4:$E$994,ZOiS!$B$4:$B$994,I821),SUMIFS(ZOiS!$F$4:$F$994,ZOiS!$B$4:$B$994,I821)))),"")</f>
        <v/>
      </c>
    </row>
    <row r="822" spans="4:12" x14ac:dyDescent="0.2">
      <c r="D822" s="150" t="str">
        <f>IF(C822&lt;&gt;"",IF(C822="Wn",SUMIFS(ZOiS!$G$4:$G$994,ZOiS!$B$4:$B$994,A822),IF(C822="Wn-Ma",SUMIFS(ZOiS!$G$4:$G$994,ZOiS!$B$4:$B$994,A822)-SUMIFS(ZOiS!$H$4:$H$994,ZOiS!$B$4:$B$994,A822),IF(C822="Ma-Wn",SUMIFS(ZOiS!$H$4:$H$994,ZOiS!$B$4:$B$994,A822)-SUMIFS(ZOiS!$G$4:$G$994,ZOiS!$B$4:$B$994,A822),SUMIFS(ZOiS!$H$4:$H$994,ZOiS!$B$4:$B$994,A822)))),"")</f>
        <v/>
      </c>
      <c r="H822" s="150" t="str">
        <f>IF(G822&lt;&gt;"",IF(G822="Wn",SUMIFS(ZOiS!$G$4:$G$994,ZOiS!$B$4:$B$994,E822),IF(G822="Wn-Ma",SUMIFS(ZOiS!$G$4:$G$994,ZOiS!$B$4:$B$994,E822)-SUMIFS(ZOiS!$H$4:$H$994,ZOiS!$B$4:$B$994,E822),IF(G822="Ma-Wn",SUMIFS(ZOiS!$H$4:$H$994,ZOiS!$B$4:$B$994,E822)-SUMIFS(ZOiS!$G$4:$G$994,ZOiS!$B$4:$B$994,E822),SUMIFS(ZOiS!$H$4:$H$994,ZOiS!$B$4:$B$994,E822)))),"")</f>
        <v/>
      </c>
      <c r="L822" s="150" t="str">
        <f>IF(K822&lt;&gt;"",IF(K822="Wn",SUMIFS(ZOiS!$E$4:$E$994,ZOiS!$B$4:$B$994,I822),IF(K822="Wn-Ma",SUMIFS(ZOiS!$E$4:$E$994,ZOiS!$B$4:$B$994,I822)-SUMIFS(ZOiS!$F$4:$F$994,ZOiS!$B$4:$B$994,I822),IF(K822="Ma-Wn",SUMIFS(ZOiS!$F$4:$F$994,ZOiS!$B$4:$B$994,I822)-SUMIFS(ZOiS!$E$4:$E$994,ZOiS!$B$4:$B$994,I822),SUMIFS(ZOiS!$F$4:$F$994,ZOiS!$B$4:$B$994,I822)))),"")</f>
        <v/>
      </c>
    </row>
    <row r="823" spans="4:12" x14ac:dyDescent="0.2">
      <c r="D823" s="150" t="str">
        <f>IF(C823&lt;&gt;"",IF(C823="Wn",SUMIFS(ZOiS!$G$4:$G$994,ZOiS!$B$4:$B$994,A823),IF(C823="Wn-Ma",SUMIFS(ZOiS!$G$4:$G$994,ZOiS!$B$4:$B$994,A823)-SUMIFS(ZOiS!$H$4:$H$994,ZOiS!$B$4:$B$994,A823),IF(C823="Ma-Wn",SUMIFS(ZOiS!$H$4:$H$994,ZOiS!$B$4:$B$994,A823)-SUMIFS(ZOiS!$G$4:$G$994,ZOiS!$B$4:$B$994,A823),SUMIFS(ZOiS!$H$4:$H$994,ZOiS!$B$4:$B$994,A823)))),"")</f>
        <v/>
      </c>
      <c r="H823" s="150" t="str">
        <f>IF(G823&lt;&gt;"",IF(G823="Wn",SUMIFS(ZOiS!$G$4:$G$994,ZOiS!$B$4:$B$994,E823),IF(G823="Wn-Ma",SUMIFS(ZOiS!$G$4:$G$994,ZOiS!$B$4:$B$994,E823)-SUMIFS(ZOiS!$H$4:$H$994,ZOiS!$B$4:$B$994,E823),IF(G823="Ma-Wn",SUMIFS(ZOiS!$H$4:$H$994,ZOiS!$B$4:$B$994,E823)-SUMIFS(ZOiS!$G$4:$G$994,ZOiS!$B$4:$B$994,E823),SUMIFS(ZOiS!$H$4:$H$994,ZOiS!$B$4:$B$994,E823)))),"")</f>
        <v/>
      </c>
      <c r="L823" s="150" t="str">
        <f>IF(K823&lt;&gt;"",IF(K823="Wn",SUMIFS(ZOiS!$E$4:$E$994,ZOiS!$B$4:$B$994,I823),IF(K823="Wn-Ma",SUMIFS(ZOiS!$E$4:$E$994,ZOiS!$B$4:$B$994,I823)-SUMIFS(ZOiS!$F$4:$F$994,ZOiS!$B$4:$B$994,I823),IF(K823="Ma-Wn",SUMIFS(ZOiS!$F$4:$F$994,ZOiS!$B$4:$B$994,I823)-SUMIFS(ZOiS!$E$4:$E$994,ZOiS!$B$4:$B$994,I823),SUMIFS(ZOiS!$F$4:$F$994,ZOiS!$B$4:$B$994,I823)))),"")</f>
        <v/>
      </c>
    </row>
    <row r="824" spans="4:12" x14ac:dyDescent="0.2">
      <c r="D824" s="150" t="str">
        <f>IF(C824&lt;&gt;"",IF(C824="Wn",SUMIFS(ZOiS!$G$4:$G$994,ZOiS!$B$4:$B$994,A824),IF(C824="Wn-Ma",SUMIFS(ZOiS!$G$4:$G$994,ZOiS!$B$4:$B$994,A824)-SUMIFS(ZOiS!$H$4:$H$994,ZOiS!$B$4:$B$994,A824),IF(C824="Ma-Wn",SUMIFS(ZOiS!$H$4:$H$994,ZOiS!$B$4:$B$994,A824)-SUMIFS(ZOiS!$G$4:$G$994,ZOiS!$B$4:$B$994,A824),SUMIFS(ZOiS!$H$4:$H$994,ZOiS!$B$4:$B$994,A824)))),"")</f>
        <v/>
      </c>
      <c r="H824" s="150" t="str">
        <f>IF(G824&lt;&gt;"",IF(G824="Wn",SUMIFS(ZOiS!$G$4:$G$994,ZOiS!$B$4:$B$994,E824),IF(G824="Wn-Ma",SUMIFS(ZOiS!$G$4:$G$994,ZOiS!$B$4:$B$994,E824)-SUMIFS(ZOiS!$H$4:$H$994,ZOiS!$B$4:$B$994,E824),IF(G824="Ma-Wn",SUMIFS(ZOiS!$H$4:$H$994,ZOiS!$B$4:$B$994,E824)-SUMIFS(ZOiS!$G$4:$G$994,ZOiS!$B$4:$B$994,E824),SUMIFS(ZOiS!$H$4:$H$994,ZOiS!$B$4:$B$994,E824)))),"")</f>
        <v/>
      </c>
      <c r="L824" s="150" t="str">
        <f>IF(K824&lt;&gt;"",IF(K824="Wn",SUMIFS(ZOiS!$E$4:$E$994,ZOiS!$B$4:$B$994,I824),IF(K824="Wn-Ma",SUMIFS(ZOiS!$E$4:$E$994,ZOiS!$B$4:$B$994,I824)-SUMIFS(ZOiS!$F$4:$F$994,ZOiS!$B$4:$B$994,I824),IF(K824="Ma-Wn",SUMIFS(ZOiS!$F$4:$F$994,ZOiS!$B$4:$B$994,I824)-SUMIFS(ZOiS!$E$4:$E$994,ZOiS!$B$4:$B$994,I824),SUMIFS(ZOiS!$F$4:$F$994,ZOiS!$B$4:$B$994,I824)))),"")</f>
        <v/>
      </c>
    </row>
    <row r="825" spans="4:12" x14ac:dyDescent="0.2">
      <c r="D825" s="150" t="str">
        <f>IF(C825&lt;&gt;"",IF(C825="Wn",SUMIFS(ZOiS!$G$4:$G$994,ZOiS!$B$4:$B$994,A825),IF(C825="Wn-Ma",SUMIFS(ZOiS!$G$4:$G$994,ZOiS!$B$4:$B$994,A825)-SUMIFS(ZOiS!$H$4:$H$994,ZOiS!$B$4:$B$994,A825),IF(C825="Ma-Wn",SUMIFS(ZOiS!$H$4:$H$994,ZOiS!$B$4:$B$994,A825)-SUMIFS(ZOiS!$G$4:$G$994,ZOiS!$B$4:$B$994,A825),SUMIFS(ZOiS!$H$4:$H$994,ZOiS!$B$4:$B$994,A825)))),"")</f>
        <v/>
      </c>
      <c r="H825" s="150" t="str">
        <f>IF(G825&lt;&gt;"",IF(G825="Wn",SUMIFS(ZOiS!$G$4:$G$994,ZOiS!$B$4:$B$994,E825),IF(G825="Wn-Ma",SUMIFS(ZOiS!$G$4:$G$994,ZOiS!$B$4:$B$994,E825)-SUMIFS(ZOiS!$H$4:$H$994,ZOiS!$B$4:$B$994,E825),IF(G825="Ma-Wn",SUMIFS(ZOiS!$H$4:$H$994,ZOiS!$B$4:$B$994,E825)-SUMIFS(ZOiS!$G$4:$G$994,ZOiS!$B$4:$B$994,E825),SUMIFS(ZOiS!$H$4:$H$994,ZOiS!$B$4:$B$994,E825)))),"")</f>
        <v/>
      </c>
      <c r="L825" s="150" t="str">
        <f>IF(K825&lt;&gt;"",IF(K825="Wn",SUMIFS(ZOiS!$E$4:$E$994,ZOiS!$B$4:$B$994,I825),IF(K825="Wn-Ma",SUMIFS(ZOiS!$E$4:$E$994,ZOiS!$B$4:$B$994,I825)-SUMIFS(ZOiS!$F$4:$F$994,ZOiS!$B$4:$B$994,I825),IF(K825="Ma-Wn",SUMIFS(ZOiS!$F$4:$F$994,ZOiS!$B$4:$B$994,I825)-SUMIFS(ZOiS!$E$4:$E$994,ZOiS!$B$4:$B$994,I825),SUMIFS(ZOiS!$F$4:$F$994,ZOiS!$B$4:$B$994,I825)))),"")</f>
        <v/>
      </c>
    </row>
    <row r="826" spans="4:12" x14ac:dyDescent="0.2">
      <c r="D826" s="150" t="str">
        <f>IF(C826&lt;&gt;"",IF(C826="Wn",SUMIFS(ZOiS!$G$4:$G$994,ZOiS!$B$4:$B$994,A826),IF(C826="Wn-Ma",SUMIFS(ZOiS!$G$4:$G$994,ZOiS!$B$4:$B$994,A826)-SUMIFS(ZOiS!$H$4:$H$994,ZOiS!$B$4:$B$994,A826),IF(C826="Ma-Wn",SUMIFS(ZOiS!$H$4:$H$994,ZOiS!$B$4:$B$994,A826)-SUMIFS(ZOiS!$G$4:$G$994,ZOiS!$B$4:$B$994,A826),SUMIFS(ZOiS!$H$4:$H$994,ZOiS!$B$4:$B$994,A826)))),"")</f>
        <v/>
      </c>
      <c r="H826" s="150" t="str">
        <f>IF(G826&lt;&gt;"",IF(G826="Wn",SUMIFS(ZOiS!$G$4:$G$994,ZOiS!$B$4:$B$994,E826),IF(G826="Wn-Ma",SUMIFS(ZOiS!$G$4:$G$994,ZOiS!$B$4:$B$994,E826)-SUMIFS(ZOiS!$H$4:$H$994,ZOiS!$B$4:$B$994,E826),IF(G826="Ma-Wn",SUMIFS(ZOiS!$H$4:$H$994,ZOiS!$B$4:$B$994,E826)-SUMIFS(ZOiS!$G$4:$G$994,ZOiS!$B$4:$B$994,E826),SUMIFS(ZOiS!$H$4:$H$994,ZOiS!$B$4:$B$994,E826)))),"")</f>
        <v/>
      </c>
      <c r="L826" s="150" t="str">
        <f>IF(K826&lt;&gt;"",IF(K826="Wn",SUMIFS(ZOiS!$E$4:$E$994,ZOiS!$B$4:$B$994,I826),IF(K826="Wn-Ma",SUMIFS(ZOiS!$E$4:$E$994,ZOiS!$B$4:$B$994,I826)-SUMIFS(ZOiS!$F$4:$F$994,ZOiS!$B$4:$B$994,I826),IF(K826="Ma-Wn",SUMIFS(ZOiS!$F$4:$F$994,ZOiS!$B$4:$B$994,I826)-SUMIFS(ZOiS!$E$4:$E$994,ZOiS!$B$4:$B$994,I826),SUMIFS(ZOiS!$F$4:$F$994,ZOiS!$B$4:$B$994,I826)))),"")</f>
        <v/>
      </c>
    </row>
    <row r="827" spans="4:12" x14ac:dyDescent="0.2">
      <c r="D827" s="150" t="str">
        <f>IF(C827&lt;&gt;"",IF(C827="Wn",SUMIFS(ZOiS!$G$4:$G$994,ZOiS!$B$4:$B$994,A827),IF(C827="Wn-Ma",SUMIFS(ZOiS!$G$4:$G$994,ZOiS!$B$4:$B$994,A827)-SUMIFS(ZOiS!$H$4:$H$994,ZOiS!$B$4:$B$994,A827),IF(C827="Ma-Wn",SUMIFS(ZOiS!$H$4:$H$994,ZOiS!$B$4:$B$994,A827)-SUMIFS(ZOiS!$G$4:$G$994,ZOiS!$B$4:$B$994,A827),SUMIFS(ZOiS!$H$4:$H$994,ZOiS!$B$4:$B$994,A827)))),"")</f>
        <v/>
      </c>
      <c r="H827" s="150" t="str">
        <f>IF(G827&lt;&gt;"",IF(G827="Wn",SUMIFS(ZOiS!$G$4:$G$994,ZOiS!$B$4:$B$994,E827),IF(G827="Wn-Ma",SUMIFS(ZOiS!$G$4:$G$994,ZOiS!$B$4:$B$994,E827)-SUMIFS(ZOiS!$H$4:$H$994,ZOiS!$B$4:$B$994,E827),IF(G827="Ma-Wn",SUMIFS(ZOiS!$H$4:$H$994,ZOiS!$B$4:$B$994,E827)-SUMIFS(ZOiS!$G$4:$G$994,ZOiS!$B$4:$B$994,E827),SUMIFS(ZOiS!$H$4:$H$994,ZOiS!$B$4:$B$994,E827)))),"")</f>
        <v/>
      </c>
      <c r="L827" s="150" t="str">
        <f>IF(K827&lt;&gt;"",IF(K827="Wn",SUMIFS(ZOiS!$E$4:$E$994,ZOiS!$B$4:$B$994,I827),IF(K827="Wn-Ma",SUMIFS(ZOiS!$E$4:$E$994,ZOiS!$B$4:$B$994,I827)-SUMIFS(ZOiS!$F$4:$F$994,ZOiS!$B$4:$B$994,I827),IF(K827="Ma-Wn",SUMIFS(ZOiS!$F$4:$F$994,ZOiS!$B$4:$B$994,I827)-SUMIFS(ZOiS!$E$4:$E$994,ZOiS!$B$4:$B$994,I827),SUMIFS(ZOiS!$F$4:$F$994,ZOiS!$B$4:$B$994,I827)))),"")</f>
        <v/>
      </c>
    </row>
    <row r="828" spans="4:12" x14ac:dyDescent="0.2">
      <c r="D828" s="150" t="str">
        <f>IF(C828&lt;&gt;"",IF(C828="Wn",SUMIFS(ZOiS!$G$4:$G$994,ZOiS!$B$4:$B$994,A828),IF(C828="Wn-Ma",SUMIFS(ZOiS!$G$4:$G$994,ZOiS!$B$4:$B$994,A828)-SUMIFS(ZOiS!$H$4:$H$994,ZOiS!$B$4:$B$994,A828),IF(C828="Ma-Wn",SUMIFS(ZOiS!$H$4:$H$994,ZOiS!$B$4:$B$994,A828)-SUMIFS(ZOiS!$G$4:$G$994,ZOiS!$B$4:$B$994,A828),SUMIFS(ZOiS!$H$4:$H$994,ZOiS!$B$4:$B$994,A828)))),"")</f>
        <v/>
      </c>
      <c r="H828" s="150" t="str">
        <f>IF(G828&lt;&gt;"",IF(G828="Wn",SUMIFS(ZOiS!$G$4:$G$994,ZOiS!$B$4:$B$994,E828),IF(G828="Wn-Ma",SUMIFS(ZOiS!$G$4:$G$994,ZOiS!$B$4:$B$994,E828)-SUMIFS(ZOiS!$H$4:$H$994,ZOiS!$B$4:$B$994,E828),IF(G828="Ma-Wn",SUMIFS(ZOiS!$H$4:$H$994,ZOiS!$B$4:$B$994,E828)-SUMIFS(ZOiS!$G$4:$G$994,ZOiS!$B$4:$B$994,E828),SUMIFS(ZOiS!$H$4:$H$994,ZOiS!$B$4:$B$994,E828)))),"")</f>
        <v/>
      </c>
      <c r="L828" s="150" t="str">
        <f>IF(K828&lt;&gt;"",IF(K828="Wn",SUMIFS(ZOiS!$E$4:$E$994,ZOiS!$B$4:$B$994,I828),IF(K828="Wn-Ma",SUMIFS(ZOiS!$E$4:$E$994,ZOiS!$B$4:$B$994,I828)-SUMIFS(ZOiS!$F$4:$F$994,ZOiS!$B$4:$B$994,I828),IF(K828="Ma-Wn",SUMIFS(ZOiS!$F$4:$F$994,ZOiS!$B$4:$B$994,I828)-SUMIFS(ZOiS!$E$4:$E$994,ZOiS!$B$4:$B$994,I828),SUMIFS(ZOiS!$F$4:$F$994,ZOiS!$B$4:$B$994,I828)))),"")</f>
        <v/>
      </c>
    </row>
    <row r="829" spans="4:12" x14ac:dyDescent="0.2">
      <c r="D829" s="150" t="str">
        <f>IF(C829&lt;&gt;"",IF(C829="Wn",SUMIFS(ZOiS!$G$4:$G$994,ZOiS!$B$4:$B$994,A829),IF(C829="Wn-Ma",SUMIFS(ZOiS!$G$4:$G$994,ZOiS!$B$4:$B$994,A829)-SUMIFS(ZOiS!$H$4:$H$994,ZOiS!$B$4:$B$994,A829),IF(C829="Ma-Wn",SUMIFS(ZOiS!$H$4:$H$994,ZOiS!$B$4:$B$994,A829)-SUMIFS(ZOiS!$G$4:$G$994,ZOiS!$B$4:$B$994,A829),SUMIFS(ZOiS!$H$4:$H$994,ZOiS!$B$4:$B$994,A829)))),"")</f>
        <v/>
      </c>
      <c r="H829" s="150" t="str">
        <f>IF(G829&lt;&gt;"",IF(G829="Wn",SUMIFS(ZOiS!$G$4:$G$994,ZOiS!$B$4:$B$994,E829),IF(G829="Wn-Ma",SUMIFS(ZOiS!$G$4:$G$994,ZOiS!$B$4:$B$994,E829)-SUMIFS(ZOiS!$H$4:$H$994,ZOiS!$B$4:$B$994,E829),IF(G829="Ma-Wn",SUMIFS(ZOiS!$H$4:$H$994,ZOiS!$B$4:$B$994,E829)-SUMIFS(ZOiS!$G$4:$G$994,ZOiS!$B$4:$B$994,E829),SUMIFS(ZOiS!$H$4:$H$994,ZOiS!$B$4:$B$994,E829)))),"")</f>
        <v/>
      </c>
      <c r="L829" s="150" t="str">
        <f>IF(K829&lt;&gt;"",IF(K829="Wn",SUMIFS(ZOiS!$E$4:$E$994,ZOiS!$B$4:$B$994,I829),IF(K829="Wn-Ma",SUMIFS(ZOiS!$E$4:$E$994,ZOiS!$B$4:$B$994,I829)-SUMIFS(ZOiS!$F$4:$F$994,ZOiS!$B$4:$B$994,I829),IF(K829="Ma-Wn",SUMIFS(ZOiS!$F$4:$F$994,ZOiS!$B$4:$B$994,I829)-SUMIFS(ZOiS!$E$4:$E$994,ZOiS!$B$4:$B$994,I829),SUMIFS(ZOiS!$F$4:$F$994,ZOiS!$B$4:$B$994,I829)))),"")</f>
        <v/>
      </c>
    </row>
    <row r="830" spans="4:12" x14ac:dyDescent="0.2">
      <c r="D830" s="150" t="str">
        <f>IF(C830&lt;&gt;"",IF(C830="Wn",SUMIFS(ZOiS!$G$4:$G$994,ZOiS!$B$4:$B$994,A830),IF(C830="Wn-Ma",SUMIFS(ZOiS!$G$4:$G$994,ZOiS!$B$4:$B$994,A830)-SUMIFS(ZOiS!$H$4:$H$994,ZOiS!$B$4:$B$994,A830),IF(C830="Ma-Wn",SUMIFS(ZOiS!$H$4:$H$994,ZOiS!$B$4:$B$994,A830)-SUMIFS(ZOiS!$G$4:$G$994,ZOiS!$B$4:$B$994,A830),SUMIFS(ZOiS!$H$4:$H$994,ZOiS!$B$4:$B$994,A830)))),"")</f>
        <v/>
      </c>
      <c r="H830" s="150" t="str">
        <f>IF(G830&lt;&gt;"",IF(G830="Wn",SUMIFS(ZOiS!$G$4:$G$994,ZOiS!$B$4:$B$994,E830),IF(G830="Wn-Ma",SUMIFS(ZOiS!$G$4:$G$994,ZOiS!$B$4:$B$994,E830)-SUMIFS(ZOiS!$H$4:$H$994,ZOiS!$B$4:$B$994,E830),IF(G830="Ma-Wn",SUMIFS(ZOiS!$H$4:$H$994,ZOiS!$B$4:$B$994,E830)-SUMIFS(ZOiS!$G$4:$G$994,ZOiS!$B$4:$B$994,E830),SUMIFS(ZOiS!$H$4:$H$994,ZOiS!$B$4:$B$994,E830)))),"")</f>
        <v/>
      </c>
      <c r="L830" s="150" t="str">
        <f>IF(K830&lt;&gt;"",IF(K830="Wn",SUMIFS(ZOiS!$E$4:$E$994,ZOiS!$B$4:$B$994,I830),IF(K830="Wn-Ma",SUMIFS(ZOiS!$E$4:$E$994,ZOiS!$B$4:$B$994,I830)-SUMIFS(ZOiS!$F$4:$F$994,ZOiS!$B$4:$B$994,I830),IF(K830="Ma-Wn",SUMIFS(ZOiS!$F$4:$F$994,ZOiS!$B$4:$B$994,I830)-SUMIFS(ZOiS!$E$4:$E$994,ZOiS!$B$4:$B$994,I830),SUMIFS(ZOiS!$F$4:$F$994,ZOiS!$B$4:$B$994,I830)))),"")</f>
        <v/>
      </c>
    </row>
    <row r="831" spans="4:12" x14ac:dyDescent="0.2">
      <c r="D831" s="150" t="str">
        <f>IF(C831&lt;&gt;"",IF(C831="Wn",SUMIFS(ZOiS!$G$4:$G$994,ZOiS!$B$4:$B$994,A831),IF(C831="Wn-Ma",SUMIFS(ZOiS!$G$4:$G$994,ZOiS!$B$4:$B$994,A831)-SUMIFS(ZOiS!$H$4:$H$994,ZOiS!$B$4:$B$994,A831),IF(C831="Ma-Wn",SUMIFS(ZOiS!$H$4:$H$994,ZOiS!$B$4:$B$994,A831)-SUMIFS(ZOiS!$G$4:$G$994,ZOiS!$B$4:$B$994,A831),SUMIFS(ZOiS!$H$4:$H$994,ZOiS!$B$4:$B$994,A831)))),"")</f>
        <v/>
      </c>
      <c r="H831" s="150" t="str">
        <f>IF(G831&lt;&gt;"",IF(G831="Wn",SUMIFS(ZOiS!$G$4:$G$994,ZOiS!$B$4:$B$994,E831),IF(G831="Wn-Ma",SUMIFS(ZOiS!$G$4:$G$994,ZOiS!$B$4:$B$994,E831)-SUMIFS(ZOiS!$H$4:$H$994,ZOiS!$B$4:$B$994,E831),IF(G831="Ma-Wn",SUMIFS(ZOiS!$H$4:$H$994,ZOiS!$B$4:$B$994,E831)-SUMIFS(ZOiS!$G$4:$G$994,ZOiS!$B$4:$B$994,E831),SUMIFS(ZOiS!$H$4:$H$994,ZOiS!$B$4:$B$994,E831)))),"")</f>
        <v/>
      </c>
      <c r="L831" s="150" t="str">
        <f>IF(K831&lt;&gt;"",IF(K831="Wn",SUMIFS(ZOiS!$E$4:$E$994,ZOiS!$B$4:$B$994,I831),IF(K831="Wn-Ma",SUMIFS(ZOiS!$E$4:$E$994,ZOiS!$B$4:$B$994,I831)-SUMIFS(ZOiS!$F$4:$F$994,ZOiS!$B$4:$B$994,I831),IF(K831="Ma-Wn",SUMIFS(ZOiS!$F$4:$F$994,ZOiS!$B$4:$B$994,I831)-SUMIFS(ZOiS!$E$4:$E$994,ZOiS!$B$4:$B$994,I831),SUMIFS(ZOiS!$F$4:$F$994,ZOiS!$B$4:$B$994,I831)))),"")</f>
        <v/>
      </c>
    </row>
    <row r="832" spans="4:12" x14ac:dyDescent="0.2">
      <c r="D832" s="150" t="str">
        <f>IF(C832&lt;&gt;"",IF(C832="Wn",SUMIFS(ZOiS!$G$4:$G$994,ZOiS!$B$4:$B$994,A832),IF(C832="Wn-Ma",SUMIFS(ZOiS!$G$4:$G$994,ZOiS!$B$4:$B$994,A832)-SUMIFS(ZOiS!$H$4:$H$994,ZOiS!$B$4:$B$994,A832),IF(C832="Ma-Wn",SUMIFS(ZOiS!$H$4:$H$994,ZOiS!$B$4:$B$994,A832)-SUMIFS(ZOiS!$G$4:$G$994,ZOiS!$B$4:$B$994,A832),SUMIFS(ZOiS!$H$4:$H$994,ZOiS!$B$4:$B$994,A832)))),"")</f>
        <v/>
      </c>
      <c r="H832" s="150" t="str">
        <f>IF(G832&lt;&gt;"",IF(G832="Wn",SUMIFS(ZOiS!$G$4:$G$994,ZOiS!$B$4:$B$994,E832),IF(G832="Wn-Ma",SUMIFS(ZOiS!$G$4:$G$994,ZOiS!$B$4:$B$994,E832)-SUMIFS(ZOiS!$H$4:$H$994,ZOiS!$B$4:$B$994,E832),IF(G832="Ma-Wn",SUMIFS(ZOiS!$H$4:$H$994,ZOiS!$B$4:$B$994,E832)-SUMIFS(ZOiS!$G$4:$G$994,ZOiS!$B$4:$B$994,E832),SUMIFS(ZOiS!$H$4:$H$994,ZOiS!$B$4:$B$994,E832)))),"")</f>
        <v/>
      </c>
      <c r="L832" s="150" t="str">
        <f>IF(K832&lt;&gt;"",IF(K832="Wn",SUMIFS(ZOiS!$E$4:$E$994,ZOiS!$B$4:$B$994,I832),IF(K832="Wn-Ma",SUMIFS(ZOiS!$E$4:$E$994,ZOiS!$B$4:$B$994,I832)-SUMIFS(ZOiS!$F$4:$F$994,ZOiS!$B$4:$B$994,I832),IF(K832="Ma-Wn",SUMIFS(ZOiS!$F$4:$F$994,ZOiS!$B$4:$B$994,I832)-SUMIFS(ZOiS!$E$4:$E$994,ZOiS!$B$4:$B$994,I832),SUMIFS(ZOiS!$F$4:$F$994,ZOiS!$B$4:$B$994,I832)))),"")</f>
        <v/>
      </c>
    </row>
    <row r="833" spans="4:12" x14ac:dyDescent="0.2">
      <c r="D833" s="150" t="str">
        <f>IF(C833&lt;&gt;"",IF(C833="Wn",SUMIFS(ZOiS!$G$4:$G$994,ZOiS!$B$4:$B$994,A833),IF(C833="Wn-Ma",SUMIFS(ZOiS!$G$4:$G$994,ZOiS!$B$4:$B$994,A833)-SUMIFS(ZOiS!$H$4:$H$994,ZOiS!$B$4:$B$994,A833),IF(C833="Ma-Wn",SUMIFS(ZOiS!$H$4:$H$994,ZOiS!$B$4:$B$994,A833)-SUMIFS(ZOiS!$G$4:$G$994,ZOiS!$B$4:$B$994,A833),SUMIFS(ZOiS!$H$4:$H$994,ZOiS!$B$4:$B$994,A833)))),"")</f>
        <v/>
      </c>
      <c r="H833" s="150" t="str">
        <f>IF(G833&lt;&gt;"",IF(G833="Wn",SUMIFS(ZOiS!$G$4:$G$994,ZOiS!$B$4:$B$994,E833),IF(G833="Wn-Ma",SUMIFS(ZOiS!$G$4:$G$994,ZOiS!$B$4:$B$994,E833)-SUMIFS(ZOiS!$H$4:$H$994,ZOiS!$B$4:$B$994,E833),IF(G833="Ma-Wn",SUMIFS(ZOiS!$H$4:$H$994,ZOiS!$B$4:$B$994,E833)-SUMIFS(ZOiS!$G$4:$G$994,ZOiS!$B$4:$B$994,E833),SUMIFS(ZOiS!$H$4:$H$994,ZOiS!$B$4:$B$994,E833)))),"")</f>
        <v/>
      </c>
      <c r="L833" s="150" t="str">
        <f>IF(K833&lt;&gt;"",IF(K833="Wn",SUMIFS(ZOiS!$E$4:$E$994,ZOiS!$B$4:$B$994,I833),IF(K833="Wn-Ma",SUMIFS(ZOiS!$E$4:$E$994,ZOiS!$B$4:$B$994,I833)-SUMIFS(ZOiS!$F$4:$F$994,ZOiS!$B$4:$B$994,I833),IF(K833="Ma-Wn",SUMIFS(ZOiS!$F$4:$F$994,ZOiS!$B$4:$B$994,I833)-SUMIFS(ZOiS!$E$4:$E$994,ZOiS!$B$4:$B$994,I833),SUMIFS(ZOiS!$F$4:$F$994,ZOiS!$B$4:$B$994,I833)))),"")</f>
        <v/>
      </c>
    </row>
    <row r="834" spans="4:12" x14ac:dyDescent="0.2">
      <c r="D834" s="150" t="str">
        <f>IF(C834&lt;&gt;"",IF(C834="Wn",SUMIFS(ZOiS!$G$4:$G$994,ZOiS!$B$4:$B$994,A834),IF(C834="Wn-Ma",SUMIFS(ZOiS!$G$4:$G$994,ZOiS!$B$4:$B$994,A834)-SUMIFS(ZOiS!$H$4:$H$994,ZOiS!$B$4:$B$994,A834),IF(C834="Ma-Wn",SUMIFS(ZOiS!$H$4:$H$994,ZOiS!$B$4:$B$994,A834)-SUMIFS(ZOiS!$G$4:$G$994,ZOiS!$B$4:$B$994,A834),SUMIFS(ZOiS!$H$4:$H$994,ZOiS!$B$4:$B$994,A834)))),"")</f>
        <v/>
      </c>
      <c r="H834" s="150" t="str">
        <f>IF(G834&lt;&gt;"",IF(G834="Wn",SUMIFS(ZOiS!$G$4:$G$994,ZOiS!$B$4:$B$994,E834),IF(G834="Wn-Ma",SUMIFS(ZOiS!$G$4:$G$994,ZOiS!$B$4:$B$994,E834)-SUMIFS(ZOiS!$H$4:$H$994,ZOiS!$B$4:$B$994,E834),IF(G834="Ma-Wn",SUMIFS(ZOiS!$H$4:$H$994,ZOiS!$B$4:$B$994,E834)-SUMIFS(ZOiS!$G$4:$G$994,ZOiS!$B$4:$B$994,E834),SUMIFS(ZOiS!$H$4:$H$994,ZOiS!$B$4:$B$994,E834)))),"")</f>
        <v/>
      </c>
      <c r="L834" s="150" t="str">
        <f>IF(K834&lt;&gt;"",IF(K834="Wn",SUMIFS(ZOiS!$E$4:$E$994,ZOiS!$B$4:$B$994,I834),IF(K834="Wn-Ma",SUMIFS(ZOiS!$E$4:$E$994,ZOiS!$B$4:$B$994,I834)-SUMIFS(ZOiS!$F$4:$F$994,ZOiS!$B$4:$B$994,I834),IF(K834="Ma-Wn",SUMIFS(ZOiS!$F$4:$F$994,ZOiS!$B$4:$B$994,I834)-SUMIFS(ZOiS!$E$4:$E$994,ZOiS!$B$4:$B$994,I834),SUMIFS(ZOiS!$F$4:$F$994,ZOiS!$B$4:$B$994,I834)))),"")</f>
        <v/>
      </c>
    </row>
    <row r="835" spans="4:12" x14ac:dyDescent="0.2">
      <c r="D835" s="150" t="str">
        <f>IF(C835&lt;&gt;"",IF(C835="Wn",SUMIFS(ZOiS!$G$4:$G$994,ZOiS!$B$4:$B$994,A835),IF(C835="Wn-Ma",SUMIFS(ZOiS!$G$4:$G$994,ZOiS!$B$4:$B$994,A835)-SUMIFS(ZOiS!$H$4:$H$994,ZOiS!$B$4:$B$994,A835),IF(C835="Ma-Wn",SUMIFS(ZOiS!$H$4:$H$994,ZOiS!$B$4:$B$994,A835)-SUMIFS(ZOiS!$G$4:$G$994,ZOiS!$B$4:$B$994,A835),SUMIFS(ZOiS!$H$4:$H$994,ZOiS!$B$4:$B$994,A835)))),"")</f>
        <v/>
      </c>
      <c r="H835" s="150" t="str">
        <f>IF(G835&lt;&gt;"",IF(G835="Wn",SUMIFS(ZOiS!$G$4:$G$994,ZOiS!$B$4:$B$994,E835),IF(G835="Wn-Ma",SUMIFS(ZOiS!$G$4:$G$994,ZOiS!$B$4:$B$994,E835)-SUMIFS(ZOiS!$H$4:$H$994,ZOiS!$B$4:$B$994,E835),IF(G835="Ma-Wn",SUMIFS(ZOiS!$H$4:$H$994,ZOiS!$B$4:$B$994,E835)-SUMIFS(ZOiS!$G$4:$G$994,ZOiS!$B$4:$B$994,E835),SUMIFS(ZOiS!$H$4:$H$994,ZOiS!$B$4:$B$994,E835)))),"")</f>
        <v/>
      </c>
      <c r="L835" s="150" t="str">
        <f>IF(K835&lt;&gt;"",IF(K835="Wn",SUMIFS(ZOiS!$E$4:$E$994,ZOiS!$B$4:$B$994,I835),IF(K835="Wn-Ma",SUMIFS(ZOiS!$E$4:$E$994,ZOiS!$B$4:$B$994,I835)-SUMIFS(ZOiS!$F$4:$F$994,ZOiS!$B$4:$B$994,I835),IF(K835="Ma-Wn",SUMIFS(ZOiS!$F$4:$F$994,ZOiS!$B$4:$B$994,I835)-SUMIFS(ZOiS!$E$4:$E$994,ZOiS!$B$4:$B$994,I835),SUMIFS(ZOiS!$F$4:$F$994,ZOiS!$B$4:$B$994,I835)))),"")</f>
        <v/>
      </c>
    </row>
    <row r="836" spans="4:12" x14ac:dyDescent="0.2">
      <c r="D836" s="150" t="str">
        <f>IF(C836&lt;&gt;"",IF(C836="Wn",SUMIFS(ZOiS!$G$4:$G$994,ZOiS!$B$4:$B$994,A836),IF(C836="Wn-Ma",SUMIFS(ZOiS!$G$4:$G$994,ZOiS!$B$4:$B$994,A836)-SUMIFS(ZOiS!$H$4:$H$994,ZOiS!$B$4:$B$994,A836),IF(C836="Ma-Wn",SUMIFS(ZOiS!$H$4:$H$994,ZOiS!$B$4:$B$994,A836)-SUMIFS(ZOiS!$G$4:$G$994,ZOiS!$B$4:$B$994,A836),SUMIFS(ZOiS!$H$4:$H$994,ZOiS!$B$4:$B$994,A836)))),"")</f>
        <v/>
      </c>
      <c r="H836" s="150" t="str">
        <f>IF(G836&lt;&gt;"",IF(G836="Wn",SUMIFS(ZOiS!$G$4:$G$994,ZOiS!$B$4:$B$994,E836),IF(G836="Wn-Ma",SUMIFS(ZOiS!$G$4:$G$994,ZOiS!$B$4:$B$994,E836)-SUMIFS(ZOiS!$H$4:$H$994,ZOiS!$B$4:$B$994,E836),IF(G836="Ma-Wn",SUMIFS(ZOiS!$H$4:$H$994,ZOiS!$B$4:$B$994,E836)-SUMIFS(ZOiS!$G$4:$G$994,ZOiS!$B$4:$B$994,E836),SUMIFS(ZOiS!$H$4:$H$994,ZOiS!$B$4:$B$994,E836)))),"")</f>
        <v/>
      </c>
      <c r="L836" s="150" t="str">
        <f>IF(K836&lt;&gt;"",IF(K836="Wn",SUMIFS(ZOiS!$E$4:$E$994,ZOiS!$B$4:$B$994,I836),IF(K836="Wn-Ma",SUMIFS(ZOiS!$E$4:$E$994,ZOiS!$B$4:$B$994,I836)-SUMIFS(ZOiS!$F$4:$F$994,ZOiS!$B$4:$B$994,I836),IF(K836="Ma-Wn",SUMIFS(ZOiS!$F$4:$F$994,ZOiS!$B$4:$B$994,I836)-SUMIFS(ZOiS!$E$4:$E$994,ZOiS!$B$4:$B$994,I836),SUMIFS(ZOiS!$F$4:$F$994,ZOiS!$B$4:$B$994,I836)))),"")</f>
        <v/>
      </c>
    </row>
    <row r="837" spans="4:12" x14ac:dyDescent="0.2">
      <c r="D837" s="150" t="str">
        <f>IF(C837&lt;&gt;"",IF(C837="Wn",SUMIFS(ZOiS!$G$4:$G$994,ZOiS!$B$4:$B$994,A837),IF(C837="Wn-Ma",SUMIFS(ZOiS!$G$4:$G$994,ZOiS!$B$4:$B$994,A837)-SUMIFS(ZOiS!$H$4:$H$994,ZOiS!$B$4:$B$994,A837),IF(C837="Ma-Wn",SUMIFS(ZOiS!$H$4:$H$994,ZOiS!$B$4:$B$994,A837)-SUMIFS(ZOiS!$G$4:$G$994,ZOiS!$B$4:$B$994,A837),SUMIFS(ZOiS!$H$4:$H$994,ZOiS!$B$4:$B$994,A837)))),"")</f>
        <v/>
      </c>
      <c r="H837" s="150" t="str">
        <f>IF(G837&lt;&gt;"",IF(G837="Wn",SUMIFS(ZOiS!$G$4:$G$994,ZOiS!$B$4:$B$994,E837),IF(G837="Wn-Ma",SUMIFS(ZOiS!$G$4:$G$994,ZOiS!$B$4:$B$994,E837)-SUMIFS(ZOiS!$H$4:$H$994,ZOiS!$B$4:$B$994,E837),IF(G837="Ma-Wn",SUMIFS(ZOiS!$H$4:$H$994,ZOiS!$B$4:$B$994,E837)-SUMIFS(ZOiS!$G$4:$G$994,ZOiS!$B$4:$B$994,E837),SUMIFS(ZOiS!$H$4:$H$994,ZOiS!$B$4:$B$994,E837)))),"")</f>
        <v/>
      </c>
      <c r="L837" s="150" t="str">
        <f>IF(K837&lt;&gt;"",IF(K837="Wn",SUMIFS(ZOiS!$E$4:$E$994,ZOiS!$B$4:$B$994,I837),IF(K837="Wn-Ma",SUMIFS(ZOiS!$E$4:$E$994,ZOiS!$B$4:$B$994,I837)-SUMIFS(ZOiS!$F$4:$F$994,ZOiS!$B$4:$B$994,I837),IF(K837="Ma-Wn",SUMIFS(ZOiS!$F$4:$F$994,ZOiS!$B$4:$B$994,I837)-SUMIFS(ZOiS!$E$4:$E$994,ZOiS!$B$4:$B$994,I837),SUMIFS(ZOiS!$F$4:$F$994,ZOiS!$B$4:$B$994,I837)))),"")</f>
        <v/>
      </c>
    </row>
    <row r="838" spans="4:12" x14ac:dyDescent="0.2">
      <c r="D838" s="150" t="str">
        <f>IF(C838&lt;&gt;"",IF(C838="Wn",SUMIFS(ZOiS!$G$4:$G$994,ZOiS!$B$4:$B$994,A838),IF(C838="Wn-Ma",SUMIFS(ZOiS!$G$4:$G$994,ZOiS!$B$4:$B$994,A838)-SUMIFS(ZOiS!$H$4:$H$994,ZOiS!$B$4:$B$994,A838),IF(C838="Ma-Wn",SUMIFS(ZOiS!$H$4:$H$994,ZOiS!$B$4:$B$994,A838)-SUMIFS(ZOiS!$G$4:$G$994,ZOiS!$B$4:$B$994,A838),SUMIFS(ZOiS!$H$4:$H$994,ZOiS!$B$4:$B$994,A838)))),"")</f>
        <v/>
      </c>
      <c r="H838" s="150" t="str">
        <f>IF(G838&lt;&gt;"",IF(G838="Wn",SUMIFS(ZOiS!$G$4:$G$994,ZOiS!$B$4:$B$994,E838),IF(G838="Wn-Ma",SUMIFS(ZOiS!$G$4:$G$994,ZOiS!$B$4:$B$994,E838)-SUMIFS(ZOiS!$H$4:$H$994,ZOiS!$B$4:$B$994,E838),IF(G838="Ma-Wn",SUMIFS(ZOiS!$H$4:$H$994,ZOiS!$B$4:$B$994,E838)-SUMIFS(ZOiS!$G$4:$G$994,ZOiS!$B$4:$B$994,E838),SUMIFS(ZOiS!$H$4:$H$994,ZOiS!$B$4:$B$994,E838)))),"")</f>
        <v/>
      </c>
      <c r="L838" s="150" t="str">
        <f>IF(K838&lt;&gt;"",IF(K838="Wn",SUMIFS(ZOiS!$E$4:$E$994,ZOiS!$B$4:$B$994,I838),IF(K838="Wn-Ma",SUMIFS(ZOiS!$E$4:$E$994,ZOiS!$B$4:$B$994,I838)-SUMIFS(ZOiS!$F$4:$F$994,ZOiS!$B$4:$B$994,I838),IF(K838="Ma-Wn",SUMIFS(ZOiS!$F$4:$F$994,ZOiS!$B$4:$B$994,I838)-SUMIFS(ZOiS!$E$4:$E$994,ZOiS!$B$4:$B$994,I838),SUMIFS(ZOiS!$F$4:$F$994,ZOiS!$B$4:$B$994,I838)))),"")</f>
        <v/>
      </c>
    </row>
    <row r="839" spans="4:12" x14ac:dyDescent="0.2">
      <c r="D839" s="150" t="str">
        <f>IF(C839&lt;&gt;"",IF(C839="Wn",SUMIFS(ZOiS!$G$4:$G$994,ZOiS!$B$4:$B$994,A839),IF(C839="Wn-Ma",SUMIFS(ZOiS!$G$4:$G$994,ZOiS!$B$4:$B$994,A839)-SUMIFS(ZOiS!$H$4:$H$994,ZOiS!$B$4:$B$994,A839),IF(C839="Ma-Wn",SUMIFS(ZOiS!$H$4:$H$994,ZOiS!$B$4:$B$994,A839)-SUMIFS(ZOiS!$G$4:$G$994,ZOiS!$B$4:$B$994,A839),SUMIFS(ZOiS!$H$4:$H$994,ZOiS!$B$4:$B$994,A839)))),"")</f>
        <v/>
      </c>
      <c r="H839" s="150" t="str">
        <f>IF(G839&lt;&gt;"",IF(G839="Wn",SUMIFS(ZOiS!$G$4:$G$994,ZOiS!$B$4:$B$994,E839),IF(G839="Wn-Ma",SUMIFS(ZOiS!$G$4:$G$994,ZOiS!$B$4:$B$994,E839)-SUMIFS(ZOiS!$H$4:$H$994,ZOiS!$B$4:$B$994,E839),IF(G839="Ma-Wn",SUMIFS(ZOiS!$H$4:$H$994,ZOiS!$B$4:$B$994,E839)-SUMIFS(ZOiS!$G$4:$G$994,ZOiS!$B$4:$B$994,E839),SUMIFS(ZOiS!$H$4:$H$994,ZOiS!$B$4:$B$994,E839)))),"")</f>
        <v/>
      </c>
      <c r="L839" s="150" t="str">
        <f>IF(K839&lt;&gt;"",IF(K839="Wn",SUMIFS(ZOiS!$E$4:$E$994,ZOiS!$B$4:$B$994,I839),IF(K839="Wn-Ma",SUMIFS(ZOiS!$E$4:$E$994,ZOiS!$B$4:$B$994,I839)-SUMIFS(ZOiS!$F$4:$F$994,ZOiS!$B$4:$B$994,I839),IF(K839="Ma-Wn",SUMIFS(ZOiS!$F$4:$F$994,ZOiS!$B$4:$B$994,I839)-SUMIFS(ZOiS!$E$4:$E$994,ZOiS!$B$4:$B$994,I839),SUMIFS(ZOiS!$F$4:$F$994,ZOiS!$B$4:$B$994,I839)))),"")</f>
        <v/>
      </c>
    </row>
    <row r="840" spans="4:12" x14ac:dyDescent="0.2">
      <c r="D840" s="150" t="str">
        <f>IF(C840&lt;&gt;"",IF(C840="Wn",SUMIFS(ZOiS!$G$4:$G$994,ZOiS!$B$4:$B$994,A840),IF(C840="Wn-Ma",SUMIFS(ZOiS!$G$4:$G$994,ZOiS!$B$4:$B$994,A840)-SUMIFS(ZOiS!$H$4:$H$994,ZOiS!$B$4:$B$994,A840),IF(C840="Ma-Wn",SUMIFS(ZOiS!$H$4:$H$994,ZOiS!$B$4:$B$994,A840)-SUMIFS(ZOiS!$G$4:$G$994,ZOiS!$B$4:$B$994,A840),SUMIFS(ZOiS!$H$4:$H$994,ZOiS!$B$4:$B$994,A840)))),"")</f>
        <v/>
      </c>
      <c r="H840" s="150" t="str">
        <f>IF(G840&lt;&gt;"",IF(G840="Wn",SUMIFS(ZOiS!$G$4:$G$994,ZOiS!$B$4:$B$994,E840),IF(G840="Wn-Ma",SUMIFS(ZOiS!$G$4:$G$994,ZOiS!$B$4:$B$994,E840)-SUMIFS(ZOiS!$H$4:$H$994,ZOiS!$B$4:$B$994,E840),IF(G840="Ma-Wn",SUMIFS(ZOiS!$H$4:$H$994,ZOiS!$B$4:$B$994,E840)-SUMIFS(ZOiS!$G$4:$G$994,ZOiS!$B$4:$B$994,E840),SUMIFS(ZOiS!$H$4:$H$994,ZOiS!$B$4:$B$994,E840)))),"")</f>
        <v/>
      </c>
      <c r="L840" s="150" t="str">
        <f>IF(K840&lt;&gt;"",IF(K840="Wn",SUMIFS(ZOiS!$E$4:$E$994,ZOiS!$B$4:$B$994,I840),IF(K840="Wn-Ma",SUMIFS(ZOiS!$E$4:$E$994,ZOiS!$B$4:$B$994,I840)-SUMIFS(ZOiS!$F$4:$F$994,ZOiS!$B$4:$B$994,I840),IF(K840="Ma-Wn",SUMIFS(ZOiS!$F$4:$F$994,ZOiS!$B$4:$B$994,I840)-SUMIFS(ZOiS!$E$4:$E$994,ZOiS!$B$4:$B$994,I840),SUMIFS(ZOiS!$F$4:$F$994,ZOiS!$B$4:$B$994,I840)))),"")</f>
        <v/>
      </c>
    </row>
    <row r="841" spans="4:12" x14ac:dyDescent="0.2">
      <c r="D841" s="150" t="str">
        <f>IF(C841&lt;&gt;"",IF(C841="Wn",SUMIFS(ZOiS!$G$4:$G$994,ZOiS!$B$4:$B$994,A841),IF(C841="Wn-Ma",SUMIFS(ZOiS!$G$4:$G$994,ZOiS!$B$4:$B$994,A841)-SUMIFS(ZOiS!$H$4:$H$994,ZOiS!$B$4:$B$994,A841),IF(C841="Ma-Wn",SUMIFS(ZOiS!$H$4:$H$994,ZOiS!$B$4:$B$994,A841)-SUMIFS(ZOiS!$G$4:$G$994,ZOiS!$B$4:$B$994,A841),SUMIFS(ZOiS!$H$4:$H$994,ZOiS!$B$4:$B$994,A841)))),"")</f>
        <v/>
      </c>
      <c r="H841" s="150" t="str">
        <f>IF(G841&lt;&gt;"",IF(G841="Wn",SUMIFS(ZOiS!$G$4:$G$994,ZOiS!$B$4:$B$994,E841),IF(G841="Wn-Ma",SUMIFS(ZOiS!$G$4:$G$994,ZOiS!$B$4:$B$994,E841)-SUMIFS(ZOiS!$H$4:$H$994,ZOiS!$B$4:$B$994,E841),IF(G841="Ma-Wn",SUMIFS(ZOiS!$H$4:$H$994,ZOiS!$B$4:$B$994,E841)-SUMIFS(ZOiS!$G$4:$G$994,ZOiS!$B$4:$B$994,E841),SUMIFS(ZOiS!$H$4:$H$994,ZOiS!$B$4:$B$994,E841)))),"")</f>
        <v/>
      </c>
      <c r="L841" s="150" t="str">
        <f>IF(K841&lt;&gt;"",IF(K841="Wn",SUMIFS(ZOiS!$E$4:$E$994,ZOiS!$B$4:$B$994,I841),IF(K841="Wn-Ma",SUMIFS(ZOiS!$E$4:$E$994,ZOiS!$B$4:$B$994,I841)-SUMIFS(ZOiS!$F$4:$F$994,ZOiS!$B$4:$B$994,I841),IF(K841="Ma-Wn",SUMIFS(ZOiS!$F$4:$F$994,ZOiS!$B$4:$B$994,I841)-SUMIFS(ZOiS!$E$4:$E$994,ZOiS!$B$4:$B$994,I841),SUMIFS(ZOiS!$F$4:$F$994,ZOiS!$B$4:$B$994,I841)))),"")</f>
        <v/>
      </c>
    </row>
    <row r="842" spans="4:12" x14ac:dyDescent="0.2">
      <c r="D842" s="150" t="str">
        <f>IF(C842&lt;&gt;"",IF(C842="Wn",SUMIFS(ZOiS!$G$4:$G$994,ZOiS!$B$4:$B$994,A842),IF(C842="Wn-Ma",SUMIFS(ZOiS!$G$4:$G$994,ZOiS!$B$4:$B$994,A842)-SUMIFS(ZOiS!$H$4:$H$994,ZOiS!$B$4:$B$994,A842),IF(C842="Ma-Wn",SUMIFS(ZOiS!$H$4:$H$994,ZOiS!$B$4:$B$994,A842)-SUMIFS(ZOiS!$G$4:$G$994,ZOiS!$B$4:$B$994,A842),SUMIFS(ZOiS!$H$4:$H$994,ZOiS!$B$4:$B$994,A842)))),"")</f>
        <v/>
      </c>
      <c r="H842" s="150" t="str">
        <f>IF(G842&lt;&gt;"",IF(G842="Wn",SUMIFS(ZOiS!$G$4:$G$994,ZOiS!$B$4:$B$994,E842),IF(G842="Wn-Ma",SUMIFS(ZOiS!$G$4:$G$994,ZOiS!$B$4:$B$994,E842)-SUMIFS(ZOiS!$H$4:$H$994,ZOiS!$B$4:$B$994,E842),IF(G842="Ma-Wn",SUMIFS(ZOiS!$H$4:$H$994,ZOiS!$B$4:$B$994,E842)-SUMIFS(ZOiS!$G$4:$G$994,ZOiS!$B$4:$B$994,E842),SUMIFS(ZOiS!$H$4:$H$994,ZOiS!$B$4:$B$994,E842)))),"")</f>
        <v/>
      </c>
      <c r="L842" s="150" t="str">
        <f>IF(K842&lt;&gt;"",IF(K842="Wn",SUMIFS(ZOiS!$E$4:$E$994,ZOiS!$B$4:$B$994,I842),IF(K842="Wn-Ma",SUMIFS(ZOiS!$E$4:$E$994,ZOiS!$B$4:$B$994,I842)-SUMIFS(ZOiS!$F$4:$F$994,ZOiS!$B$4:$B$994,I842),IF(K842="Ma-Wn",SUMIFS(ZOiS!$F$4:$F$994,ZOiS!$B$4:$B$994,I842)-SUMIFS(ZOiS!$E$4:$E$994,ZOiS!$B$4:$B$994,I842),SUMIFS(ZOiS!$F$4:$F$994,ZOiS!$B$4:$B$994,I842)))),"")</f>
        <v/>
      </c>
    </row>
    <row r="843" spans="4:12" x14ac:dyDescent="0.2">
      <c r="D843" s="150" t="str">
        <f>IF(C843&lt;&gt;"",IF(C843="Wn",SUMIFS(ZOiS!$G$4:$G$994,ZOiS!$B$4:$B$994,A843),IF(C843="Wn-Ma",SUMIFS(ZOiS!$G$4:$G$994,ZOiS!$B$4:$B$994,A843)-SUMIFS(ZOiS!$H$4:$H$994,ZOiS!$B$4:$B$994,A843),IF(C843="Ma-Wn",SUMIFS(ZOiS!$H$4:$H$994,ZOiS!$B$4:$B$994,A843)-SUMIFS(ZOiS!$G$4:$G$994,ZOiS!$B$4:$B$994,A843),SUMIFS(ZOiS!$H$4:$H$994,ZOiS!$B$4:$B$994,A843)))),"")</f>
        <v/>
      </c>
      <c r="H843" s="150" t="str">
        <f>IF(G843&lt;&gt;"",IF(G843="Wn",SUMIFS(ZOiS!$G$4:$G$994,ZOiS!$B$4:$B$994,E843),IF(G843="Wn-Ma",SUMIFS(ZOiS!$G$4:$G$994,ZOiS!$B$4:$B$994,E843)-SUMIFS(ZOiS!$H$4:$H$994,ZOiS!$B$4:$B$994,E843),IF(G843="Ma-Wn",SUMIFS(ZOiS!$H$4:$H$994,ZOiS!$B$4:$B$994,E843)-SUMIFS(ZOiS!$G$4:$G$994,ZOiS!$B$4:$B$994,E843),SUMIFS(ZOiS!$H$4:$H$994,ZOiS!$B$4:$B$994,E843)))),"")</f>
        <v/>
      </c>
      <c r="L843" s="150" t="str">
        <f>IF(K843&lt;&gt;"",IF(K843="Wn",SUMIFS(ZOiS!$E$4:$E$994,ZOiS!$B$4:$B$994,I843),IF(K843="Wn-Ma",SUMIFS(ZOiS!$E$4:$E$994,ZOiS!$B$4:$B$994,I843)-SUMIFS(ZOiS!$F$4:$F$994,ZOiS!$B$4:$B$994,I843),IF(K843="Ma-Wn",SUMIFS(ZOiS!$F$4:$F$994,ZOiS!$B$4:$B$994,I843)-SUMIFS(ZOiS!$E$4:$E$994,ZOiS!$B$4:$B$994,I843),SUMIFS(ZOiS!$F$4:$F$994,ZOiS!$B$4:$B$994,I843)))),"")</f>
        <v/>
      </c>
    </row>
    <row r="844" spans="4:12" x14ac:dyDescent="0.2">
      <c r="D844" s="150" t="str">
        <f>IF(C844&lt;&gt;"",IF(C844="Wn",SUMIFS(ZOiS!$G$4:$G$994,ZOiS!$B$4:$B$994,A844),IF(C844="Wn-Ma",SUMIFS(ZOiS!$G$4:$G$994,ZOiS!$B$4:$B$994,A844)-SUMIFS(ZOiS!$H$4:$H$994,ZOiS!$B$4:$B$994,A844),IF(C844="Ma-Wn",SUMIFS(ZOiS!$H$4:$H$994,ZOiS!$B$4:$B$994,A844)-SUMIFS(ZOiS!$G$4:$G$994,ZOiS!$B$4:$B$994,A844),SUMIFS(ZOiS!$H$4:$H$994,ZOiS!$B$4:$B$994,A844)))),"")</f>
        <v/>
      </c>
      <c r="H844" s="150" t="str">
        <f>IF(G844&lt;&gt;"",IF(G844="Wn",SUMIFS(ZOiS!$G$4:$G$994,ZOiS!$B$4:$B$994,E844),IF(G844="Wn-Ma",SUMIFS(ZOiS!$G$4:$G$994,ZOiS!$B$4:$B$994,E844)-SUMIFS(ZOiS!$H$4:$H$994,ZOiS!$B$4:$B$994,E844),IF(G844="Ma-Wn",SUMIFS(ZOiS!$H$4:$H$994,ZOiS!$B$4:$B$994,E844)-SUMIFS(ZOiS!$G$4:$G$994,ZOiS!$B$4:$B$994,E844),SUMIFS(ZOiS!$H$4:$H$994,ZOiS!$B$4:$B$994,E844)))),"")</f>
        <v/>
      </c>
      <c r="L844" s="150" t="str">
        <f>IF(K844&lt;&gt;"",IF(K844="Wn",SUMIFS(ZOiS!$E$4:$E$994,ZOiS!$B$4:$B$994,I844),IF(K844="Wn-Ma",SUMIFS(ZOiS!$E$4:$E$994,ZOiS!$B$4:$B$994,I844)-SUMIFS(ZOiS!$F$4:$F$994,ZOiS!$B$4:$B$994,I844),IF(K844="Ma-Wn",SUMIFS(ZOiS!$F$4:$F$994,ZOiS!$B$4:$B$994,I844)-SUMIFS(ZOiS!$E$4:$E$994,ZOiS!$B$4:$B$994,I844),SUMIFS(ZOiS!$F$4:$F$994,ZOiS!$B$4:$B$994,I844)))),"")</f>
        <v/>
      </c>
    </row>
    <row r="845" spans="4:12" x14ac:dyDescent="0.2">
      <c r="D845" s="150" t="str">
        <f>IF(C845&lt;&gt;"",IF(C845="Wn",SUMIFS(ZOiS!$G$4:$G$994,ZOiS!$B$4:$B$994,A845),IF(C845="Wn-Ma",SUMIFS(ZOiS!$G$4:$G$994,ZOiS!$B$4:$B$994,A845)-SUMIFS(ZOiS!$H$4:$H$994,ZOiS!$B$4:$B$994,A845),IF(C845="Ma-Wn",SUMIFS(ZOiS!$H$4:$H$994,ZOiS!$B$4:$B$994,A845)-SUMIFS(ZOiS!$G$4:$G$994,ZOiS!$B$4:$B$994,A845),SUMIFS(ZOiS!$H$4:$H$994,ZOiS!$B$4:$B$994,A845)))),"")</f>
        <v/>
      </c>
      <c r="H845" s="150" t="str">
        <f>IF(G845&lt;&gt;"",IF(G845="Wn",SUMIFS(ZOiS!$G$4:$G$994,ZOiS!$B$4:$B$994,E845),IF(G845="Wn-Ma",SUMIFS(ZOiS!$G$4:$G$994,ZOiS!$B$4:$B$994,E845)-SUMIFS(ZOiS!$H$4:$H$994,ZOiS!$B$4:$B$994,E845),IF(G845="Ma-Wn",SUMIFS(ZOiS!$H$4:$H$994,ZOiS!$B$4:$B$994,E845)-SUMIFS(ZOiS!$G$4:$G$994,ZOiS!$B$4:$B$994,E845),SUMIFS(ZOiS!$H$4:$H$994,ZOiS!$B$4:$B$994,E845)))),"")</f>
        <v/>
      </c>
      <c r="L845" s="150" t="str">
        <f>IF(K845&lt;&gt;"",IF(K845="Wn",SUMIFS(ZOiS!$E$4:$E$994,ZOiS!$B$4:$B$994,I845),IF(K845="Wn-Ma",SUMIFS(ZOiS!$E$4:$E$994,ZOiS!$B$4:$B$994,I845)-SUMIFS(ZOiS!$F$4:$F$994,ZOiS!$B$4:$B$994,I845),IF(K845="Ma-Wn",SUMIFS(ZOiS!$F$4:$F$994,ZOiS!$B$4:$B$994,I845)-SUMIFS(ZOiS!$E$4:$E$994,ZOiS!$B$4:$B$994,I845),SUMIFS(ZOiS!$F$4:$F$994,ZOiS!$B$4:$B$994,I845)))),"")</f>
        <v/>
      </c>
    </row>
    <row r="846" spans="4:12" x14ac:dyDescent="0.2">
      <c r="D846" s="150" t="str">
        <f>IF(C846&lt;&gt;"",IF(C846="Wn",SUMIFS(ZOiS!$G$4:$G$994,ZOiS!$B$4:$B$994,A846),IF(C846="Wn-Ma",SUMIFS(ZOiS!$G$4:$G$994,ZOiS!$B$4:$B$994,A846)-SUMIFS(ZOiS!$H$4:$H$994,ZOiS!$B$4:$B$994,A846),IF(C846="Ma-Wn",SUMIFS(ZOiS!$H$4:$H$994,ZOiS!$B$4:$B$994,A846)-SUMIFS(ZOiS!$G$4:$G$994,ZOiS!$B$4:$B$994,A846),SUMIFS(ZOiS!$H$4:$H$994,ZOiS!$B$4:$B$994,A846)))),"")</f>
        <v/>
      </c>
      <c r="H846" s="150" t="str">
        <f>IF(G846&lt;&gt;"",IF(G846="Wn",SUMIFS(ZOiS!$G$4:$G$994,ZOiS!$B$4:$B$994,E846),IF(G846="Wn-Ma",SUMIFS(ZOiS!$G$4:$G$994,ZOiS!$B$4:$B$994,E846)-SUMIFS(ZOiS!$H$4:$H$994,ZOiS!$B$4:$B$994,E846),IF(G846="Ma-Wn",SUMIFS(ZOiS!$H$4:$H$994,ZOiS!$B$4:$B$994,E846)-SUMIFS(ZOiS!$G$4:$G$994,ZOiS!$B$4:$B$994,E846),SUMIFS(ZOiS!$H$4:$H$994,ZOiS!$B$4:$B$994,E846)))),"")</f>
        <v/>
      </c>
      <c r="L846" s="150" t="str">
        <f>IF(K846&lt;&gt;"",IF(K846="Wn",SUMIFS(ZOiS!$E$4:$E$994,ZOiS!$B$4:$B$994,I846),IF(K846="Wn-Ma",SUMIFS(ZOiS!$E$4:$E$994,ZOiS!$B$4:$B$994,I846)-SUMIFS(ZOiS!$F$4:$F$994,ZOiS!$B$4:$B$994,I846),IF(K846="Ma-Wn",SUMIFS(ZOiS!$F$4:$F$994,ZOiS!$B$4:$B$994,I846)-SUMIFS(ZOiS!$E$4:$E$994,ZOiS!$B$4:$B$994,I846),SUMIFS(ZOiS!$F$4:$F$994,ZOiS!$B$4:$B$994,I846)))),"")</f>
        <v/>
      </c>
    </row>
    <row r="847" spans="4:12" x14ac:dyDescent="0.2">
      <c r="D847" s="150" t="str">
        <f>IF(C847&lt;&gt;"",IF(C847="Wn",SUMIFS(ZOiS!$G$4:$G$994,ZOiS!$B$4:$B$994,A847),IF(C847="Wn-Ma",SUMIFS(ZOiS!$G$4:$G$994,ZOiS!$B$4:$B$994,A847)-SUMIFS(ZOiS!$H$4:$H$994,ZOiS!$B$4:$B$994,A847),IF(C847="Ma-Wn",SUMIFS(ZOiS!$H$4:$H$994,ZOiS!$B$4:$B$994,A847)-SUMIFS(ZOiS!$G$4:$G$994,ZOiS!$B$4:$B$994,A847),SUMIFS(ZOiS!$H$4:$H$994,ZOiS!$B$4:$B$994,A847)))),"")</f>
        <v/>
      </c>
      <c r="H847" s="150" t="str">
        <f>IF(G847&lt;&gt;"",IF(G847="Wn",SUMIFS(ZOiS!$G$4:$G$994,ZOiS!$B$4:$B$994,E847),IF(G847="Wn-Ma",SUMIFS(ZOiS!$G$4:$G$994,ZOiS!$B$4:$B$994,E847)-SUMIFS(ZOiS!$H$4:$H$994,ZOiS!$B$4:$B$994,E847),IF(G847="Ma-Wn",SUMIFS(ZOiS!$H$4:$H$994,ZOiS!$B$4:$B$994,E847)-SUMIFS(ZOiS!$G$4:$G$994,ZOiS!$B$4:$B$994,E847),SUMIFS(ZOiS!$H$4:$H$994,ZOiS!$B$4:$B$994,E847)))),"")</f>
        <v/>
      </c>
      <c r="L847" s="150" t="str">
        <f>IF(K847&lt;&gt;"",IF(K847="Wn",SUMIFS(ZOiS!$E$4:$E$994,ZOiS!$B$4:$B$994,I847),IF(K847="Wn-Ma",SUMIFS(ZOiS!$E$4:$E$994,ZOiS!$B$4:$B$994,I847)-SUMIFS(ZOiS!$F$4:$F$994,ZOiS!$B$4:$B$994,I847),IF(K847="Ma-Wn",SUMIFS(ZOiS!$F$4:$F$994,ZOiS!$B$4:$B$994,I847)-SUMIFS(ZOiS!$E$4:$E$994,ZOiS!$B$4:$B$994,I847),SUMIFS(ZOiS!$F$4:$F$994,ZOiS!$B$4:$B$994,I847)))),"")</f>
        <v/>
      </c>
    </row>
    <row r="848" spans="4:12" x14ac:dyDescent="0.2">
      <c r="D848" s="150" t="str">
        <f>IF(C848&lt;&gt;"",IF(C848="Wn",SUMIFS(ZOiS!$G$4:$G$994,ZOiS!$B$4:$B$994,A848),IF(C848="Wn-Ma",SUMIFS(ZOiS!$G$4:$G$994,ZOiS!$B$4:$B$994,A848)-SUMIFS(ZOiS!$H$4:$H$994,ZOiS!$B$4:$B$994,A848),IF(C848="Ma-Wn",SUMIFS(ZOiS!$H$4:$H$994,ZOiS!$B$4:$B$994,A848)-SUMIFS(ZOiS!$G$4:$G$994,ZOiS!$B$4:$B$994,A848),SUMIFS(ZOiS!$H$4:$H$994,ZOiS!$B$4:$B$994,A848)))),"")</f>
        <v/>
      </c>
      <c r="H848" s="150" t="str">
        <f>IF(G848&lt;&gt;"",IF(G848="Wn",SUMIFS(ZOiS!$G$4:$G$994,ZOiS!$B$4:$B$994,E848),IF(G848="Wn-Ma",SUMIFS(ZOiS!$G$4:$G$994,ZOiS!$B$4:$B$994,E848)-SUMIFS(ZOiS!$H$4:$H$994,ZOiS!$B$4:$B$994,E848),IF(G848="Ma-Wn",SUMIFS(ZOiS!$H$4:$H$994,ZOiS!$B$4:$B$994,E848)-SUMIFS(ZOiS!$G$4:$G$994,ZOiS!$B$4:$B$994,E848),SUMIFS(ZOiS!$H$4:$H$994,ZOiS!$B$4:$B$994,E848)))),"")</f>
        <v/>
      </c>
      <c r="L848" s="150" t="str">
        <f>IF(K848&lt;&gt;"",IF(K848="Wn",SUMIFS(ZOiS!$E$4:$E$994,ZOiS!$B$4:$B$994,I848),IF(K848="Wn-Ma",SUMIFS(ZOiS!$E$4:$E$994,ZOiS!$B$4:$B$994,I848)-SUMIFS(ZOiS!$F$4:$F$994,ZOiS!$B$4:$B$994,I848),IF(K848="Ma-Wn",SUMIFS(ZOiS!$F$4:$F$994,ZOiS!$B$4:$B$994,I848)-SUMIFS(ZOiS!$E$4:$E$994,ZOiS!$B$4:$B$994,I848),SUMIFS(ZOiS!$F$4:$F$994,ZOiS!$B$4:$B$994,I848)))),"")</f>
        <v/>
      </c>
    </row>
    <row r="849" spans="4:12" x14ac:dyDescent="0.2">
      <c r="D849" s="150" t="str">
        <f>IF(C849&lt;&gt;"",IF(C849="Wn",SUMIFS(ZOiS!$G$4:$G$994,ZOiS!$B$4:$B$994,A849),IF(C849="Wn-Ma",SUMIFS(ZOiS!$G$4:$G$994,ZOiS!$B$4:$B$994,A849)-SUMIFS(ZOiS!$H$4:$H$994,ZOiS!$B$4:$B$994,A849),IF(C849="Ma-Wn",SUMIFS(ZOiS!$H$4:$H$994,ZOiS!$B$4:$B$994,A849)-SUMIFS(ZOiS!$G$4:$G$994,ZOiS!$B$4:$B$994,A849),SUMIFS(ZOiS!$H$4:$H$994,ZOiS!$B$4:$B$994,A849)))),"")</f>
        <v/>
      </c>
      <c r="H849" s="150" t="str">
        <f>IF(G849&lt;&gt;"",IF(G849="Wn",SUMIFS(ZOiS!$G$4:$G$994,ZOiS!$B$4:$B$994,E849),IF(G849="Wn-Ma",SUMIFS(ZOiS!$G$4:$G$994,ZOiS!$B$4:$B$994,E849)-SUMIFS(ZOiS!$H$4:$H$994,ZOiS!$B$4:$B$994,E849),IF(G849="Ma-Wn",SUMIFS(ZOiS!$H$4:$H$994,ZOiS!$B$4:$B$994,E849)-SUMIFS(ZOiS!$G$4:$G$994,ZOiS!$B$4:$B$994,E849),SUMIFS(ZOiS!$H$4:$H$994,ZOiS!$B$4:$B$994,E849)))),"")</f>
        <v/>
      </c>
      <c r="L849" s="150" t="str">
        <f>IF(K849&lt;&gt;"",IF(K849="Wn",SUMIFS(ZOiS!$E$4:$E$994,ZOiS!$B$4:$B$994,I849),IF(K849="Wn-Ma",SUMIFS(ZOiS!$E$4:$E$994,ZOiS!$B$4:$B$994,I849)-SUMIFS(ZOiS!$F$4:$F$994,ZOiS!$B$4:$B$994,I849),IF(K849="Ma-Wn",SUMIFS(ZOiS!$F$4:$F$994,ZOiS!$B$4:$B$994,I849)-SUMIFS(ZOiS!$E$4:$E$994,ZOiS!$B$4:$B$994,I849),SUMIFS(ZOiS!$F$4:$F$994,ZOiS!$B$4:$B$994,I849)))),"")</f>
        <v/>
      </c>
    </row>
    <row r="850" spans="4:12" x14ac:dyDescent="0.2">
      <c r="D850" s="150" t="str">
        <f>IF(C850&lt;&gt;"",IF(C850="Wn",SUMIFS(ZOiS!$G$4:$G$994,ZOiS!$B$4:$B$994,A850),IF(C850="Wn-Ma",SUMIFS(ZOiS!$G$4:$G$994,ZOiS!$B$4:$B$994,A850)-SUMIFS(ZOiS!$H$4:$H$994,ZOiS!$B$4:$B$994,A850),IF(C850="Ma-Wn",SUMIFS(ZOiS!$H$4:$H$994,ZOiS!$B$4:$B$994,A850)-SUMIFS(ZOiS!$G$4:$G$994,ZOiS!$B$4:$B$994,A850),SUMIFS(ZOiS!$H$4:$H$994,ZOiS!$B$4:$B$994,A850)))),"")</f>
        <v/>
      </c>
      <c r="H850" s="150" t="str">
        <f>IF(G850&lt;&gt;"",IF(G850="Wn",SUMIFS(ZOiS!$G$4:$G$994,ZOiS!$B$4:$B$994,E850),IF(G850="Wn-Ma",SUMIFS(ZOiS!$G$4:$G$994,ZOiS!$B$4:$B$994,E850)-SUMIFS(ZOiS!$H$4:$H$994,ZOiS!$B$4:$B$994,E850),IF(G850="Ma-Wn",SUMIFS(ZOiS!$H$4:$H$994,ZOiS!$B$4:$B$994,E850)-SUMIFS(ZOiS!$G$4:$G$994,ZOiS!$B$4:$B$994,E850),SUMIFS(ZOiS!$H$4:$H$994,ZOiS!$B$4:$B$994,E850)))),"")</f>
        <v/>
      </c>
      <c r="L850" s="150" t="str">
        <f>IF(K850&lt;&gt;"",IF(K850="Wn",SUMIFS(ZOiS!$E$4:$E$994,ZOiS!$B$4:$B$994,I850),IF(K850="Wn-Ma",SUMIFS(ZOiS!$E$4:$E$994,ZOiS!$B$4:$B$994,I850)-SUMIFS(ZOiS!$F$4:$F$994,ZOiS!$B$4:$B$994,I850),IF(K850="Ma-Wn",SUMIFS(ZOiS!$F$4:$F$994,ZOiS!$B$4:$B$994,I850)-SUMIFS(ZOiS!$E$4:$E$994,ZOiS!$B$4:$B$994,I850),SUMIFS(ZOiS!$F$4:$F$994,ZOiS!$B$4:$B$994,I850)))),"")</f>
        <v/>
      </c>
    </row>
    <row r="851" spans="4:12" x14ac:dyDescent="0.2">
      <c r="D851" s="150" t="str">
        <f>IF(C851&lt;&gt;"",IF(C851="Wn",SUMIFS(ZOiS!$G$4:$G$994,ZOiS!$B$4:$B$994,A851),IF(C851="Wn-Ma",SUMIFS(ZOiS!$G$4:$G$994,ZOiS!$B$4:$B$994,A851)-SUMIFS(ZOiS!$H$4:$H$994,ZOiS!$B$4:$B$994,A851),IF(C851="Ma-Wn",SUMIFS(ZOiS!$H$4:$H$994,ZOiS!$B$4:$B$994,A851)-SUMIFS(ZOiS!$G$4:$G$994,ZOiS!$B$4:$B$994,A851),SUMIFS(ZOiS!$H$4:$H$994,ZOiS!$B$4:$B$994,A851)))),"")</f>
        <v/>
      </c>
      <c r="H851" s="150" t="str">
        <f>IF(G851&lt;&gt;"",IF(G851="Wn",SUMIFS(ZOiS!$G$4:$G$994,ZOiS!$B$4:$B$994,E851),IF(G851="Wn-Ma",SUMIFS(ZOiS!$G$4:$G$994,ZOiS!$B$4:$B$994,E851)-SUMIFS(ZOiS!$H$4:$H$994,ZOiS!$B$4:$B$994,E851),IF(G851="Ma-Wn",SUMIFS(ZOiS!$H$4:$H$994,ZOiS!$B$4:$B$994,E851)-SUMIFS(ZOiS!$G$4:$G$994,ZOiS!$B$4:$B$994,E851),SUMIFS(ZOiS!$H$4:$H$994,ZOiS!$B$4:$B$994,E851)))),"")</f>
        <v/>
      </c>
      <c r="L851" s="150" t="str">
        <f>IF(K851&lt;&gt;"",IF(K851="Wn",SUMIFS(ZOiS!$E$4:$E$994,ZOiS!$B$4:$B$994,I851),IF(K851="Wn-Ma",SUMIFS(ZOiS!$E$4:$E$994,ZOiS!$B$4:$B$994,I851)-SUMIFS(ZOiS!$F$4:$F$994,ZOiS!$B$4:$B$994,I851),IF(K851="Ma-Wn",SUMIFS(ZOiS!$F$4:$F$994,ZOiS!$B$4:$B$994,I851)-SUMIFS(ZOiS!$E$4:$E$994,ZOiS!$B$4:$B$994,I851),SUMIFS(ZOiS!$F$4:$F$994,ZOiS!$B$4:$B$994,I851)))),"")</f>
        <v/>
      </c>
    </row>
    <row r="852" spans="4:12" x14ac:dyDescent="0.2">
      <c r="D852" s="150" t="str">
        <f>IF(C852&lt;&gt;"",IF(C852="Wn",SUMIFS(ZOiS!$G$4:$G$994,ZOiS!$B$4:$B$994,A852),IF(C852="Wn-Ma",SUMIFS(ZOiS!$G$4:$G$994,ZOiS!$B$4:$B$994,A852)-SUMIFS(ZOiS!$H$4:$H$994,ZOiS!$B$4:$B$994,A852),IF(C852="Ma-Wn",SUMIFS(ZOiS!$H$4:$H$994,ZOiS!$B$4:$B$994,A852)-SUMIFS(ZOiS!$G$4:$G$994,ZOiS!$B$4:$B$994,A852),SUMIFS(ZOiS!$H$4:$H$994,ZOiS!$B$4:$B$994,A852)))),"")</f>
        <v/>
      </c>
      <c r="H852" s="150" t="str">
        <f>IF(G852&lt;&gt;"",IF(G852="Wn",SUMIFS(ZOiS!$G$4:$G$994,ZOiS!$B$4:$B$994,E852),IF(G852="Wn-Ma",SUMIFS(ZOiS!$G$4:$G$994,ZOiS!$B$4:$B$994,E852)-SUMIFS(ZOiS!$H$4:$H$994,ZOiS!$B$4:$B$994,E852),IF(G852="Ma-Wn",SUMIFS(ZOiS!$H$4:$H$994,ZOiS!$B$4:$B$994,E852)-SUMIFS(ZOiS!$G$4:$G$994,ZOiS!$B$4:$B$994,E852),SUMIFS(ZOiS!$H$4:$H$994,ZOiS!$B$4:$B$994,E852)))),"")</f>
        <v/>
      </c>
      <c r="L852" s="150" t="str">
        <f>IF(K852&lt;&gt;"",IF(K852="Wn",SUMIFS(ZOiS!$E$4:$E$994,ZOiS!$B$4:$B$994,I852),IF(K852="Wn-Ma",SUMIFS(ZOiS!$E$4:$E$994,ZOiS!$B$4:$B$994,I852)-SUMIFS(ZOiS!$F$4:$F$994,ZOiS!$B$4:$B$994,I852),IF(K852="Ma-Wn",SUMIFS(ZOiS!$F$4:$F$994,ZOiS!$B$4:$B$994,I852)-SUMIFS(ZOiS!$E$4:$E$994,ZOiS!$B$4:$B$994,I852),SUMIFS(ZOiS!$F$4:$F$994,ZOiS!$B$4:$B$994,I852)))),"")</f>
        <v/>
      </c>
    </row>
    <row r="853" spans="4:12" x14ac:dyDescent="0.2">
      <c r="D853" s="150" t="str">
        <f>IF(C853&lt;&gt;"",IF(C853="Wn",SUMIFS(ZOiS!$G$4:$G$994,ZOiS!$B$4:$B$994,A853),IF(C853="Wn-Ma",SUMIFS(ZOiS!$G$4:$G$994,ZOiS!$B$4:$B$994,A853)-SUMIFS(ZOiS!$H$4:$H$994,ZOiS!$B$4:$B$994,A853),IF(C853="Ma-Wn",SUMIFS(ZOiS!$H$4:$H$994,ZOiS!$B$4:$B$994,A853)-SUMIFS(ZOiS!$G$4:$G$994,ZOiS!$B$4:$B$994,A853),SUMIFS(ZOiS!$H$4:$H$994,ZOiS!$B$4:$B$994,A853)))),"")</f>
        <v/>
      </c>
      <c r="H853" s="150" t="str">
        <f>IF(G853&lt;&gt;"",IF(G853="Wn",SUMIFS(ZOiS!$G$4:$G$994,ZOiS!$B$4:$B$994,E853),IF(G853="Wn-Ma",SUMIFS(ZOiS!$G$4:$G$994,ZOiS!$B$4:$B$994,E853)-SUMIFS(ZOiS!$H$4:$H$994,ZOiS!$B$4:$B$994,E853),IF(G853="Ma-Wn",SUMIFS(ZOiS!$H$4:$H$994,ZOiS!$B$4:$B$994,E853)-SUMIFS(ZOiS!$G$4:$G$994,ZOiS!$B$4:$B$994,E853),SUMIFS(ZOiS!$H$4:$H$994,ZOiS!$B$4:$B$994,E853)))),"")</f>
        <v/>
      </c>
      <c r="L853" s="150" t="str">
        <f>IF(K853&lt;&gt;"",IF(K853="Wn",SUMIFS(ZOiS!$E$4:$E$994,ZOiS!$B$4:$B$994,I853),IF(K853="Wn-Ma",SUMIFS(ZOiS!$E$4:$E$994,ZOiS!$B$4:$B$994,I853)-SUMIFS(ZOiS!$F$4:$F$994,ZOiS!$B$4:$B$994,I853),IF(K853="Ma-Wn",SUMIFS(ZOiS!$F$4:$F$994,ZOiS!$B$4:$B$994,I853)-SUMIFS(ZOiS!$E$4:$E$994,ZOiS!$B$4:$B$994,I853),SUMIFS(ZOiS!$F$4:$F$994,ZOiS!$B$4:$B$994,I853)))),"")</f>
        <v/>
      </c>
    </row>
    <row r="854" spans="4:12" x14ac:dyDescent="0.2">
      <c r="D854" s="150" t="str">
        <f>IF(C854&lt;&gt;"",IF(C854="Wn",SUMIFS(ZOiS!$G$4:$G$994,ZOiS!$B$4:$B$994,A854),IF(C854="Wn-Ma",SUMIFS(ZOiS!$G$4:$G$994,ZOiS!$B$4:$B$994,A854)-SUMIFS(ZOiS!$H$4:$H$994,ZOiS!$B$4:$B$994,A854),IF(C854="Ma-Wn",SUMIFS(ZOiS!$H$4:$H$994,ZOiS!$B$4:$B$994,A854)-SUMIFS(ZOiS!$G$4:$G$994,ZOiS!$B$4:$B$994,A854),SUMIFS(ZOiS!$H$4:$H$994,ZOiS!$B$4:$B$994,A854)))),"")</f>
        <v/>
      </c>
      <c r="H854" s="150" t="str">
        <f>IF(G854&lt;&gt;"",IF(G854="Wn",SUMIFS(ZOiS!$G$4:$G$994,ZOiS!$B$4:$B$994,E854),IF(G854="Wn-Ma",SUMIFS(ZOiS!$G$4:$G$994,ZOiS!$B$4:$B$994,E854)-SUMIFS(ZOiS!$H$4:$H$994,ZOiS!$B$4:$B$994,E854),IF(G854="Ma-Wn",SUMIFS(ZOiS!$H$4:$H$994,ZOiS!$B$4:$B$994,E854)-SUMIFS(ZOiS!$G$4:$G$994,ZOiS!$B$4:$B$994,E854),SUMIFS(ZOiS!$H$4:$H$994,ZOiS!$B$4:$B$994,E854)))),"")</f>
        <v/>
      </c>
      <c r="L854" s="150" t="str">
        <f>IF(K854&lt;&gt;"",IF(K854="Wn",SUMIFS(ZOiS!$E$4:$E$994,ZOiS!$B$4:$B$994,I854),IF(K854="Wn-Ma",SUMIFS(ZOiS!$E$4:$E$994,ZOiS!$B$4:$B$994,I854)-SUMIFS(ZOiS!$F$4:$F$994,ZOiS!$B$4:$B$994,I854),IF(K854="Ma-Wn",SUMIFS(ZOiS!$F$4:$F$994,ZOiS!$B$4:$B$994,I854)-SUMIFS(ZOiS!$E$4:$E$994,ZOiS!$B$4:$B$994,I854),SUMIFS(ZOiS!$F$4:$F$994,ZOiS!$B$4:$B$994,I854)))),"")</f>
        <v/>
      </c>
    </row>
    <row r="855" spans="4:12" x14ac:dyDescent="0.2">
      <c r="D855" s="150" t="str">
        <f>IF(C855&lt;&gt;"",IF(C855="Wn",SUMIFS(ZOiS!$G$4:$G$994,ZOiS!$B$4:$B$994,A855),IF(C855="Wn-Ma",SUMIFS(ZOiS!$G$4:$G$994,ZOiS!$B$4:$B$994,A855)-SUMIFS(ZOiS!$H$4:$H$994,ZOiS!$B$4:$B$994,A855),IF(C855="Ma-Wn",SUMIFS(ZOiS!$H$4:$H$994,ZOiS!$B$4:$B$994,A855)-SUMIFS(ZOiS!$G$4:$G$994,ZOiS!$B$4:$B$994,A855),SUMIFS(ZOiS!$H$4:$H$994,ZOiS!$B$4:$B$994,A855)))),"")</f>
        <v/>
      </c>
      <c r="H855" s="150" t="str">
        <f>IF(G855&lt;&gt;"",IF(G855="Wn",SUMIFS(ZOiS!$G$4:$G$994,ZOiS!$B$4:$B$994,E855),IF(G855="Wn-Ma",SUMIFS(ZOiS!$G$4:$G$994,ZOiS!$B$4:$B$994,E855)-SUMIFS(ZOiS!$H$4:$H$994,ZOiS!$B$4:$B$994,E855),IF(G855="Ma-Wn",SUMIFS(ZOiS!$H$4:$H$994,ZOiS!$B$4:$B$994,E855)-SUMIFS(ZOiS!$G$4:$G$994,ZOiS!$B$4:$B$994,E855),SUMIFS(ZOiS!$H$4:$H$994,ZOiS!$B$4:$B$994,E855)))),"")</f>
        <v/>
      </c>
      <c r="L855" s="150" t="str">
        <f>IF(K855&lt;&gt;"",IF(K855="Wn",SUMIFS(ZOiS!$E$4:$E$994,ZOiS!$B$4:$B$994,I855),IF(K855="Wn-Ma",SUMIFS(ZOiS!$E$4:$E$994,ZOiS!$B$4:$B$994,I855)-SUMIFS(ZOiS!$F$4:$F$994,ZOiS!$B$4:$B$994,I855),IF(K855="Ma-Wn",SUMIFS(ZOiS!$F$4:$F$994,ZOiS!$B$4:$B$994,I855)-SUMIFS(ZOiS!$E$4:$E$994,ZOiS!$B$4:$B$994,I855),SUMIFS(ZOiS!$F$4:$F$994,ZOiS!$B$4:$B$994,I855)))),"")</f>
        <v/>
      </c>
    </row>
    <row r="856" spans="4:12" x14ac:dyDescent="0.2">
      <c r="D856" s="150" t="str">
        <f>IF(C856&lt;&gt;"",IF(C856="Wn",SUMIFS(ZOiS!$G$4:$G$994,ZOiS!$B$4:$B$994,A856),IF(C856="Wn-Ma",SUMIFS(ZOiS!$G$4:$G$994,ZOiS!$B$4:$B$994,A856)-SUMIFS(ZOiS!$H$4:$H$994,ZOiS!$B$4:$B$994,A856),IF(C856="Ma-Wn",SUMIFS(ZOiS!$H$4:$H$994,ZOiS!$B$4:$B$994,A856)-SUMIFS(ZOiS!$G$4:$G$994,ZOiS!$B$4:$B$994,A856),SUMIFS(ZOiS!$H$4:$H$994,ZOiS!$B$4:$B$994,A856)))),"")</f>
        <v/>
      </c>
      <c r="H856" s="150" t="str">
        <f>IF(G856&lt;&gt;"",IF(G856="Wn",SUMIFS(ZOiS!$G$4:$G$994,ZOiS!$B$4:$B$994,E856),IF(G856="Wn-Ma",SUMIFS(ZOiS!$G$4:$G$994,ZOiS!$B$4:$B$994,E856)-SUMIFS(ZOiS!$H$4:$H$994,ZOiS!$B$4:$B$994,E856),IF(G856="Ma-Wn",SUMIFS(ZOiS!$H$4:$H$994,ZOiS!$B$4:$B$994,E856)-SUMIFS(ZOiS!$G$4:$G$994,ZOiS!$B$4:$B$994,E856),SUMIFS(ZOiS!$H$4:$H$994,ZOiS!$B$4:$B$994,E856)))),"")</f>
        <v/>
      </c>
      <c r="L856" s="150" t="str">
        <f>IF(K856&lt;&gt;"",IF(K856="Wn",SUMIFS(ZOiS!$E$4:$E$994,ZOiS!$B$4:$B$994,I856),IF(K856="Wn-Ma",SUMIFS(ZOiS!$E$4:$E$994,ZOiS!$B$4:$B$994,I856)-SUMIFS(ZOiS!$F$4:$F$994,ZOiS!$B$4:$B$994,I856),IF(K856="Ma-Wn",SUMIFS(ZOiS!$F$4:$F$994,ZOiS!$B$4:$B$994,I856)-SUMIFS(ZOiS!$E$4:$E$994,ZOiS!$B$4:$B$994,I856),SUMIFS(ZOiS!$F$4:$F$994,ZOiS!$B$4:$B$994,I856)))),"")</f>
        <v/>
      </c>
    </row>
    <row r="857" spans="4:12" x14ac:dyDescent="0.2">
      <c r="D857" s="150" t="str">
        <f>IF(C857&lt;&gt;"",IF(C857="Wn",SUMIFS(ZOiS!$G$4:$G$994,ZOiS!$B$4:$B$994,A857),IF(C857="Wn-Ma",SUMIFS(ZOiS!$G$4:$G$994,ZOiS!$B$4:$B$994,A857)-SUMIFS(ZOiS!$H$4:$H$994,ZOiS!$B$4:$B$994,A857),IF(C857="Ma-Wn",SUMIFS(ZOiS!$H$4:$H$994,ZOiS!$B$4:$B$994,A857)-SUMIFS(ZOiS!$G$4:$G$994,ZOiS!$B$4:$B$994,A857),SUMIFS(ZOiS!$H$4:$H$994,ZOiS!$B$4:$B$994,A857)))),"")</f>
        <v/>
      </c>
      <c r="H857" s="150" t="str">
        <f>IF(G857&lt;&gt;"",IF(G857="Wn",SUMIFS(ZOiS!$G$4:$G$994,ZOiS!$B$4:$B$994,E857),IF(G857="Wn-Ma",SUMIFS(ZOiS!$G$4:$G$994,ZOiS!$B$4:$B$994,E857)-SUMIFS(ZOiS!$H$4:$H$994,ZOiS!$B$4:$B$994,E857),IF(G857="Ma-Wn",SUMIFS(ZOiS!$H$4:$H$994,ZOiS!$B$4:$B$994,E857)-SUMIFS(ZOiS!$G$4:$G$994,ZOiS!$B$4:$B$994,E857),SUMIFS(ZOiS!$H$4:$H$994,ZOiS!$B$4:$B$994,E857)))),"")</f>
        <v/>
      </c>
      <c r="L857" s="150" t="str">
        <f>IF(K857&lt;&gt;"",IF(K857="Wn",SUMIFS(ZOiS!$E$4:$E$994,ZOiS!$B$4:$B$994,I857),IF(K857="Wn-Ma",SUMIFS(ZOiS!$E$4:$E$994,ZOiS!$B$4:$B$994,I857)-SUMIFS(ZOiS!$F$4:$F$994,ZOiS!$B$4:$B$994,I857),IF(K857="Ma-Wn",SUMIFS(ZOiS!$F$4:$F$994,ZOiS!$B$4:$B$994,I857)-SUMIFS(ZOiS!$E$4:$E$994,ZOiS!$B$4:$B$994,I857),SUMIFS(ZOiS!$F$4:$F$994,ZOiS!$B$4:$B$994,I857)))),"")</f>
        <v/>
      </c>
    </row>
    <row r="858" spans="4:12" x14ac:dyDescent="0.2">
      <c r="D858" s="150" t="str">
        <f>IF(C858&lt;&gt;"",IF(C858="Wn",SUMIFS(ZOiS!$G$4:$G$994,ZOiS!$B$4:$B$994,A858),IF(C858="Wn-Ma",SUMIFS(ZOiS!$G$4:$G$994,ZOiS!$B$4:$B$994,A858)-SUMIFS(ZOiS!$H$4:$H$994,ZOiS!$B$4:$B$994,A858),IF(C858="Ma-Wn",SUMIFS(ZOiS!$H$4:$H$994,ZOiS!$B$4:$B$994,A858)-SUMIFS(ZOiS!$G$4:$G$994,ZOiS!$B$4:$B$994,A858),SUMIFS(ZOiS!$H$4:$H$994,ZOiS!$B$4:$B$994,A858)))),"")</f>
        <v/>
      </c>
      <c r="H858" s="150" t="str">
        <f>IF(G858&lt;&gt;"",IF(G858="Wn",SUMIFS(ZOiS!$G$4:$G$994,ZOiS!$B$4:$B$994,E858),IF(G858="Wn-Ma",SUMIFS(ZOiS!$G$4:$G$994,ZOiS!$B$4:$B$994,E858)-SUMIFS(ZOiS!$H$4:$H$994,ZOiS!$B$4:$B$994,E858),IF(G858="Ma-Wn",SUMIFS(ZOiS!$H$4:$H$994,ZOiS!$B$4:$B$994,E858)-SUMIFS(ZOiS!$G$4:$G$994,ZOiS!$B$4:$B$994,E858),SUMIFS(ZOiS!$H$4:$H$994,ZOiS!$B$4:$B$994,E858)))),"")</f>
        <v/>
      </c>
      <c r="L858" s="150" t="str">
        <f>IF(K858&lt;&gt;"",IF(K858="Wn",SUMIFS(ZOiS!$E$4:$E$994,ZOiS!$B$4:$B$994,I858),IF(K858="Wn-Ma",SUMIFS(ZOiS!$E$4:$E$994,ZOiS!$B$4:$B$994,I858)-SUMIFS(ZOiS!$F$4:$F$994,ZOiS!$B$4:$B$994,I858),IF(K858="Ma-Wn",SUMIFS(ZOiS!$F$4:$F$994,ZOiS!$B$4:$B$994,I858)-SUMIFS(ZOiS!$E$4:$E$994,ZOiS!$B$4:$B$994,I858),SUMIFS(ZOiS!$F$4:$F$994,ZOiS!$B$4:$B$994,I858)))),"")</f>
        <v/>
      </c>
    </row>
    <row r="859" spans="4:12" x14ac:dyDescent="0.2">
      <c r="D859" s="150" t="str">
        <f>IF(C859&lt;&gt;"",IF(C859="Wn",SUMIFS(ZOiS!$G$4:$G$994,ZOiS!$B$4:$B$994,A859),IF(C859="Wn-Ma",SUMIFS(ZOiS!$G$4:$G$994,ZOiS!$B$4:$B$994,A859)-SUMIFS(ZOiS!$H$4:$H$994,ZOiS!$B$4:$B$994,A859),IF(C859="Ma-Wn",SUMIFS(ZOiS!$H$4:$H$994,ZOiS!$B$4:$B$994,A859)-SUMIFS(ZOiS!$G$4:$G$994,ZOiS!$B$4:$B$994,A859),SUMIFS(ZOiS!$H$4:$H$994,ZOiS!$B$4:$B$994,A859)))),"")</f>
        <v/>
      </c>
      <c r="H859" s="150" t="str">
        <f>IF(G859&lt;&gt;"",IF(G859="Wn",SUMIFS(ZOiS!$G$4:$G$994,ZOiS!$B$4:$B$994,E859),IF(G859="Wn-Ma",SUMIFS(ZOiS!$G$4:$G$994,ZOiS!$B$4:$B$994,E859)-SUMIFS(ZOiS!$H$4:$H$994,ZOiS!$B$4:$B$994,E859),IF(G859="Ma-Wn",SUMIFS(ZOiS!$H$4:$H$994,ZOiS!$B$4:$B$994,E859)-SUMIFS(ZOiS!$G$4:$G$994,ZOiS!$B$4:$B$994,E859),SUMIFS(ZOiS!$H$4:$H$994,ZOiS!$B$4:$B$994,E859)))),"")</f>
        <v/>
      </c>
      <c r="L859" s="150" t="str">
        <f>IF(K859&lt;&gt;"",IF(K859="Wn",SUMIFS(ZOiS!$E$4:$E$994,ZOiS!$B$4:$B$994,I859),IF(K859="Wn-Ma",SUMIFS(ZOiS!$E$4:$E$994,ZOiS!$B$4:$B$994,I859)-SUMIFS(ZOiS!$F$4:$F$994,ZOiS!$B$4:$B$994,I859),IF(K859="Ma-Wn",SUMIFS(ZOiS!$F$4:$F$994,ZOiS!$B$4:$B$994,I859)-SUMIFS(ZOiS!$E$4:$E$994,ZOiS!$B$4:$B$994,I859),SUMIFS(ZOiS!$F$4:$F$994,ZOiS!$B$4:$B$994,I859)))),"")</f>
        <v/>
      </c>
    </row>
    <row r="860" spans="4:12" x14ac:dyDescent="0.2">
      <c r="D860" s="150" t="str">
        <f>IF(C860&lt;&gt;"",IF(C860="Wn",SUMIFS(ZOiS!$G$4:$G$994,ZOiS!$B$4:$B$994,A860),IF(C860="Wn-Ma",SUMIFS(ZOiS!$G$4:$G$994,ZOiS!$B$4:$B$994,A860)-SUMIFS(ZOiS!$H$4:$H$994,ZOiS!$B$4:$B$994,A860),IF(C860="Ma-Wn",SUMIFS(ZOiS!$H$4:$H$994,ZOiS!$B$4:$B$994,A860)-SUMIFS(ZOiS!$G$4:$G$994,ZOiS!$B$4:$B$994,A860),SUMIFS(ZOiS!$H$4:$H$994,ZOiS!$B$4:$B$994,A860)))),"")</f>
        <v/>
      </c>
      <c r="H860" s="150" t="str">
        <f>IF(G860&lt;&gt;"",IF(G860="Wn",SUMIFS(ZOiS!$G$4:$G$994,ZOiS!$B$4:$B$994,E860),IF(G860="Wn-Ma",SUMIFS(ZOiS!$G$4:$G$994,ZOiS!$B$4:$B$994,E860)-SUMIFS(ZOiS!$H$4:$H$994,ZOiS!$B$4:$B$994,E860),IF(G860="Ma-Wn",SUMIFS(ZOiS!$H$4:$H$994,ZOiS!$B$4:$B$994,E860)-SUMIFS(ZOiS!$G$4:$G$994,ZOiS!$B$4:$B$994,E860),SUMIFS(ZOiS!$H$4:$H$994,ZOiS!$B$4:$B$994,E860)))),"")</f>
        <v/>
      </c>
      <c r="L860" s="150" t="str">
        <f>IF(K860&lt;&gt;"",IF(K860="Wn",SUMIFS(ZOiS!$E$4:$E$994,ZOiS!$B$4:$B$994,I860),IF(K860="Wn-Ma",SUMIFS(ZOiS!$E$4:$E$994,ZOiS!$B$4:$B$994,I860)-SUMIFS(ZOiS!$F$4:$F$994,ZOiS!$B$4:$B$994,I860),IF(K860="Ma-Wn",SUMIFS(ZOiS!$F$4:$F$994,ZOiS!$B$4:$B$994,I860)-SUMIFS(ZOiS!$E$4:$E$994,ZOiS!$B$4:$B$994,I860),SUMIFS(ZOiS!$F$4:$F$994,ZOiS!$B$4:$B$994,I860)))),"")</f>
        <v/>
      </c>
    </row>
    <row r="861" spans="4:12" x14ac:dyDescent="0.2">
      <c r="D861" s="150" t="str">
        <f>IF(C861&lt;&gt;"",IF(C861="Wn",SUMIFS(ZOiS!$G$4:$G$994,ZOiS!$B$4:$B$994,A861),IF(C861="Wn-Ma",SUMIFS(ZOiS!$G$4:$G$994,ZOiS!$B$4:$B$994,A861)-SUMIFS(ZOiS!$H$4:$H$994,ZOiS!$B$4:$B$994,A861),IF(C861="Ma-Wn",SUMIFS(ZOiS!$H$4:$H$994,ZOiS!$B$4:$B$994,A861)-SUMIFS(ZOiS!$G$4:$G$994,ZOiS!$B$4:$B$994,A861),SUMIFS(ZOiS!$H$4:$H$994,ZOiS!$B$4:$B$994,A861)))),"")</f>
        <v/>
      </c>
      <c r="H861" s="150" t="str">
        <f>IF(G861&lt;&gt;"",IF(G861="Wn",SUMIFS(ZOiS!$G$4:$G$994,ZOiS!$B$4:$B$994,E861),IF(G861="Wn-Ma",SUMIFS(ZOiS!$G$4:$G$994,ZOiS!$B$4:$B$994,E861)-SUMIFS(ZOiS!$H$4:$H$994,ZOiS!$B$4:$B$994,E861),IF(G861="Ma-Wn",SUMIFS(ZOiS!$H$4:$H$994,ZOiS!$B$4:$B$994,E861)-SUMIFS(ZOiS!$G$4:$G$994,ZOiS!$B$4:$B$994,E861),SUMIFS(ZOiS!$H$4:$H$994,ZOiS!$B$4:$B$994,E861)))),"")</f>
        <v/>
      </c>
      <c r="L861" s="150" t="str">
        <f>IF(K861&lt;&gt;"",IF(K861="Wn",SUMIFS(ZOiS!$E$4:$E$994,ZOiS!$B$4:$B$994,I861),IF(K861="Wn-Ma",SUMIFS(ZOiS!$E$4:$E$994,ZOiS!$B$4:$B$994,I861)-SUMIFS(ZOiS!$F$4:$F$994,ZOiS!$B$4:$B$994,I861),IF(K861="Ma-Wn",SUMIFS(ZOiS!$F$4:$F$994,ZOiS!$B$4:$B$994,I861)-SUMIFS(ZOiS!$E$4:$E$994,ZOiS!$B$4:$B$994,I861),SUMIFS(ZOiS!$F$4:$F$994,ZOiS!$B$4:$B$994,I861)))),"")</f>
        <v/>
      </c>
    </row>
    <row r="862" spans="4:12" x14ac:dyDescent="0.2">
      <c r="D862" s="150" t="str">
        <f>IF(C862&lt;&gt;"",IF(C862="Wn",SUMIFS(ZOiS!$G$4:$G$994,ZOiS!$B$4:$B$994,A862),IF(C862="Wn-Ma",SUMIFS(ZOiS!$G$4:$G$994,ZOiS!$B$4:$B$994,A862)-SUMIFS(ZOiS!$H$4:$H$994,ZOiS!$B$4:$B$994,A862),IF(C862="Ma-Wn",SUMIFS(ZOiS!$H$4:$H$994,ZOiS!$B$4:$B$994,A862)-SUMIFS(ZOiS!$G$4:$G$994,ZOiS!$B$4:$B$994,A862),SUMIFS(ZOiS!$H$4:$H$994,ZOiS!$B$4:$B$994,A862)))),"")</f>
        <v/>
      </c>
      <c r="H862" s="150" t="str">
        <f>IF(G862&lt;&gt;"",IF(G862="Wn",SUMIFS(ZOiS!$G$4:$G$994,ZOiS!$B$4:$B$994,E862),IF(G862="Wn-Ma",SUMIFS(ZOiS!$G$4:$G$994,ZOiS!$B$4:$B$994,E862)-SUMIFS(ZOiS!$H$4:$H$994,ZOiS!$B$4:$B$994,E862),IF(G862="Ma-Wn",SUMIFS(ZOiS!$H$4:$H$994,ZOiS!$B$4:$B$994,E862)-SUMIFS(ZOiS!$G$4:$G$994,ZOiS!$B$4:$B$994,E862),SUMIFS(ZOiS!$H$4:$H$994,ZOiS!$B$4:$B$994,E862)))),"")</f>
        <v/>
      </c>
      <c r="L862" s="150" t="str">
        <f>IF(K862&lt;&gt;"",IF(K862="Wn",SUMIFS(ZOiS!$E$4:$E$994,ZOiS!$B$4:$B$994,I862),IF(K862="Wn-Ma",SUMIFS(ZOiS!$E$4:$E$994,ZOiS!$B$4:$B$994,I862)-SUMIFS(ZOiS!$F$4:$F$994,ZOiS!$B$4:$B$994,I862),IF(K862="Ma-Wn",SUMIFS(ZOiS!$F$4:$F$994,ZOiS!$B$4:$B$994,I862)-SUMIFS(ZOiS!$E$4:$E$994,ZOiS!$B$4:$B$994,I862),SUMIFS(ZOiS!$F$4:$F$994,ZOiS!$B$4:$B$994,I862)))),"")</f>
        <v/>
      </c>
    </row>
    <row r="863" spans="4:12" x14ac:dyDescent="0.2">
      <c r="D863" s="150" t="str">
        <f>IF(C863&lt;&gt;"",IF(C863="Wn",SUMIFS(ZOiS!$G$4:$G$994,ZOiS!$B$4:$B$994,A863),IF(C863="Wn-Ma",SUMIFS(ZOiS!$G$4:$G$994,ZOiS!$B$4:$B$994,A863)-SUMIFS(ZOiS!$H$4:$H$994,ZOiS!$B$4:$B$994,A863),IF(C863="Ma-Wn",SUMIFS(ZOiS!$H$4:$H$994,ZOiS!$B$4:$B$994,A863)-SUMIFS(ZOiS!$G$4:$G$994,ZOiS!$B$4:$B$994,A863),SUMIFS(ZOiS!$H$4:$H$994,ZOiS!$B$4:$B$994,A863)))),"")</f>
        <v/>
      </c>
      <c r="H863" s="150" t="str">
        <f>IF(G863&lt;&gt;"",IF(G863="Wn",SUMIFS(ZOiS!$G$4:$G$994,ZOiS!$B$4:$B$994,E863),IF(G863="Wn-Ma",SUMIFS(ZOiS!$G$4:$G$994,ZOiS!$B$4:$B$994,E863)-SUMIFS(ZOiS!$H$4:$H$994,ZOiS!$B$4:$B$994,E863),IF(G863="Ma-Wn",SUMIFS(ZOiS!$H$4:$H$994,ZOiS!$B$4:$B$994,E863)-SUMIFS(ZOiS!$G$4:$G$994,ZOiS!$B$4:$B$994,E863),SUMIFS(ZOiS!$H$4:$H$994,ZOiS!$B$4:$B$994,E863)))),"")</f>
        <v/>
      </c>
      <c r="L863" s="150" t="str">
        <f>IF(K863&lt;&gt;"",IF(K863="Wn",SUMIFS(ZOiS!$E$4:$E$994,ZOiS!$B$4:$B$994,I863),IF(K863="Wn-Ma",SUMIFS(ZOiS!$E$4:$E$994,ZOiS!$B$4:$B$994,I863)-SUMIFS(ZOiS!$F$4:$F$994,ZOiS!$B$4:$B$994,I863),IF(K863="Ma-Wn",SUMIFS(ZOiS!$F$4:$F$994,ZOiS!$B$4:$B$994,I863)-SUMIFS(ZOiS!$E$4:$E$994,ZOiS!$B$4:$B$994,I863),SUMIFS(ZOiS!$F$4:$F$994,ZOiS!$B$4:$B$994,I863)))),"")</f>
        <v/>
      </c>
    </row>
    <row r="864" spans="4:12" x14ac:dyDescent="0.2">
      <c r="D864" s="150" t="str">
        <f>IF(C864&lt;&gt;"",IF(C864="Wn",SUMIFS(ZOiS!$G$4:$G$994,ZOiS!$B$4:$B$994,A864),IF(C864="Wn-Ma",SUMIFS(ZOiS!$G$4:$G$994,ZOiS!$B$4:$B$994,A864)-SUMIFS(ZOiS!$H$4:$H$994,ZOiS!$B$4:$B$994,A864),IF(C864="Ma-Wn",SUMIFS(ZOiS!$H$4:$H$994,ZOiS!$B$4:$B$994,A864)-SUMIFS(ZOiS!$G$4:$G$994,ZOiS!$B$4:$B$994,A864),SUMIFS(ZOiS!$H$4:$H$994,ZOiS!$B$4:$B$994,A864)))),"")</f>
        <v/>
      </c>
      <c r="H864" s="150" t="str">
        <f>IF(G864&lt;&gt;"",IF(G864="Wn",SUMIFS(ZOiS!$G$4:$G$994,ZOiS!$B$4:$B$994,E864),IF(G864="Wn-Ma",SUMIFS(ZOiS!$G$4:$G$994,ZOiS!$B$4:$B$994,E864)-SUMIFS(ZOiS!$H$4:$H$994,ZOiS!$B$4:$B$994,E864),IF(G864="Ma-Wn",SUMIFS(ZOiS!$H$4:$H$994,ZOiS!$B$4:$B$994,E864)-SUMIFS(ZOiS!$G$4:$G$994,ZOiS!$B$4:$B$994,E864),SUMIFS(ZOiS!$H$4:$H$994,ZOiS!$B$4:$B$994,E864)))),"")</f>
        <v/>
      </c>
      <c r="L864" s="150" t="str">
        <f>IF(K864&lt;&gt;"",IF(K864="Wn",SUMIFS(ZOiS!$E$4:$E$994,ZOiS!$B$4:$B$994,I864),IF(K864="Wn-Ma",SUMIFS(ZOiS!$E$4:$E$994,ZOiS!$B$4:$B$994,I864)-SUMIFS(ZOiS!$F$4:$F$994,ZOiS!$B$4:$B$994,I864),IF(K864="Ma-Wn",SUMIFS(ZOiS!$F$4:$F$994,ZOiS!$B$4:$B$994,I864)-SUMIFS(ZOiS!$E$4:$E$994,ZOiS!$B$4:$B$994,I864),SUMIFS(ZOiS!$F$4:$F$994,ZOiS!$B$4:$B$994,I864)))),"")</f>
        <v/>
      </c>
    </row>
    <row r="865" spans="4:12" x14ac:dyDescent="0.2">
      <c r="D865" s="150" t="str">
        <f>IF(C865&lt;&gt;"",IF(C865="Wn",SUMIFS(ZOiS!$G$4:$G$994,ZOiS!$B$4:$B$994,A865),IF(C865="Wn-Ma",SUMIFS(ZOiS!$G$4:$G$994,ZOiS!$B$4:$B$994,A865)-SUMIFS(ZOiS!$H$4:$H$994,ZOiS!$B$4:$B$994,A865),IF(C865="Ma-Wn",SUMIFS(ZOiS!$H$4:$H$994,ZOiS!$B$4:$B$994,A865)-SUMIFS(ZOiS!$G$4:$G$994,ZOiS!$B$4:$B$994,A865),SUMIFS(ZOiS!$H$4:$H$994,ZOiS!$B$4:$B$994,A865)))),"")</f>
        <v/>
      </c>
      <c r="H865" s="150" t="str">
        <f>IF(G865&lt;&gt;"",IF(G865="Wn",SUMIFS(ZOiS!$G$4:$G$994,ZOiS!$B$4:$B$994,E865),IF(G865="Wn-Ma",SUMIFS(ZOiS!$G$4:$G$994,ZOiS!$B$4:$B$994,E865)-SUMIFS(ZOiS!$H$4:$H$994,ZOiS!$B$4:$B$994,E865),IF(G865="Ma-Wn",SUMIFS(ZOiS!$H$4:$H$994,ZOiS!$B$4:$B$994,E865)-SUMIFS(ZOiS!$G$4:$G$994,ZOiS!$B$4:$B$994,E865),SUMIFS(ZOiS!$H$4:$H$994,ZOiS!$B$4:$B$994,E865)))),"")</f>
        <v/>
      </c>
      <c r="L865" s="150" t="str">
        <f>IF(K865&lt;&gt;"",IF(K865="Wn",SUMIFS(ZOiS!$E$4:$E$994,ZOiS!$B$4:$B$994,I865),IF(K865="Wn-Ma",SUMIFS(ZOiS!$E$4:$E$994,ZOiS!$B$4:$B$994,I865)-SUMIFS(ZOiS!$F$4:$F$994,ZOiS!$B$4:$B$994,I865),IF(K865="Ma-Wn",SUMIFS(ZOiS!$F$4:$F$994,ZOiS!$B$4:$B$994,I865)-SUMIFS(ZOiS!$E$4:$E$994,ZOiS!$B$4:$B$994,I865),SUMIFS(ZOiS!$F$4:$F$994,ZOiS!$B$4:$B$994,I865)))),"")</f>
        <v/>
      </c>
    </row>
    <row r="866" spans="4:12" x14ac:dyDescent="0.2">
      <c r="D866" s="150" t="str">
        <f>IF(C866&lt;&gt;"",IF(C866="Wn",SUMIFS(ZOiS!$G$4:$G$994,ZOiS!$B$4:$B$994,A866),IF(C866="Wn-Ma",SUMIFS(ZOiS!$G$4:$G$994,ZOiS!$B$4:$B$994,A866)-SUMIFS(ZOiS!$H$4:$H$994,ZOiS!$B$4:$B$994,A866),IF(C866="Ma-Wn",SUMIFS(ZOiS!$H$4:$H$994,ZOiS!$B$4:$B$994,A866)-SUMIFS(ZOiS!$G$4:$G$994,ZOiS!$B$4:$B$994,A866),SUMIFS(ZOiS!$H$4:$H$994,ZOiS!$B$4:$B$994,A866)))),"")</f>
        <v/>
      </c>
      <c r="H866" s="150" t="str">
        <f>IF(G866&lt;&gt;"",IF(G866="Wn",SUMIFS(ZOiS!$G$4:$G$994,ZOiS!$B$4:$B$994,E866),IF(G866="Wn-Ma",SUMIFS(ZOiS!$G$4:$G$994,ZOiS!$B$4:$B$994,E866)-SUMIFS(ZOiS!$H$4:$H$994,ZOiS!$B$4:$B$994,E866),IF(G866="Ma-Wn",SUMIFS(ZOiS!$H$4:$H$994,ZOiS!$B$4:$B$994,E866)-SUMIFS(ZOiS!$G$4:$G$994,ZOiS!$B$4:$B$994,E866),SUMIFS(ZOiS!$H$4:$H$994,ZOiS!$B$4:$B$994,E866)))),"")</f>
        <v/>
      </c>
      <c r="L866" s="150" t="str">
        <f>IF(K866&lt;&gt;"",IF(K866="Wn",SUMIFS(ZOiS!$E$4:$E$994,ZOiS!$B$4:$B$994,I866),IF(K866="Wn-Ma",SUMIFS(ZOiS!$E$4:$E$994,ZOiS!$B$4:$B$994,I866)-SUMIFS(ZOiS!$F$4:$F$994,ZOiS!$B$4:$B$994,I866),IF(K866="Ma-Wn",SUMIFS(ZOiS!$F$4:$F$994,ZOiS!$B$4:$B$994,I866)-SUMIFS(ZOiS!$E$4:$E$994,ZOiS!$B$4:$B$994,I866),SUMIFS(ZOiS!$F$4:$F$994,ZOiS!$B$4:$B$994,I866)))),"")</f>
        <v/>
      </c>
    </row>
    <row r="867" spans="4:12" x14ac:dyDescent="0.2">
      <c r="D867" s="150" t="str">
        <f>IF(C867&lt;&gt;"",IF(C867="Wn",SUMIFS(ZOiS!$G$4:$G$994,ZOiS!$B$4:$B$994,A867),IF(C867="Wn-Ma",SUMIFS(ZOiS!$G$4:$G$994,ZOiS!$B$4:$B$994,A867)-SUMIFS(ZOiS!$H$4:$H$994,ZOiS!$B$4:$B$994,A867),IF(C867="Ma-Wn",SUMIFS(ZOiS!$H$4:$H$994,ZOiS!$B$4:$B$994,A867)-SUMIFS(ZOiS!$G$4:$G$994,ZOiS!$B$4:$B$994,A867),SUMIFS(ZOiS!$H$4:$H$994,ZOiS!$B$4:$B$994,A867)))),"")</f>
        <v/>
      </c>
      <c r="H867" s="150" t="str">
        <f>IF(G867&lt;&gt;"",IF(G867="Wn",SUMIFS(ZOiS!$G$4:$G$994,ZOiS!$B$4:$B$994,E867),IF(G867="Wn-Ma",SUMIFS(ZOiS!$G$4:$G$994,ZOiS!$B$4:$B$994,E867)-SUMIFS(ZOiS!$H$4:$H$994,ZOiS!$B$4:$B$994,E867),IF(G867="Ma-Wn",SUMIFS(ZOiS!$H$4:$H$994,ZOiS!$B$4:$B$994,E867)-SUMIFS(ZOiS!$G$4:$G$994,ZOiS!$B$4:$B$994,E867),SUMIFS(ZOiS!$H$4:$H$994,ZOiS!$B$4:$B$994,E867)))),"")</f>
        <v/>
      </c>
      <c r="L867" s="150" t="str">
        <f>IF(K867&lt;&gt;"",IF(K867="Wn",SUMIFS(ZOiS!$E$4:$E$994,ZOiS!$B$4:$B$994,I867),IF(K867="Wn-Ma",SUMIFS(ZOiS!$E$4:$E$994,ZOiS!$B$4:$B$994,I867)-SUMIFS(ZOiS!$F$4:$F$994,ZOiS!$B$4:$B$994,I867),IF(K867="Ma-Wn",SUMIFS(ZOiS!$F$4:$F$994,ZOiS!$B$4:$B$994,I867)-SUMIFS(ZOiS!$E$4:$E$994,ZOiS!$B$4:$B$994,I867),SUMIFS(ZOiS!$F$4:$F$994,ZOiS!$B$4:$B$994,I867)))),"")</f>
        <v/>
      </c>
    </row>
    <row r="868" spans="4:12" x14ac:dyDescent="0.2">
      <c r="D868" s="150" t="str">
        <f>IF(C868&lt;&gt;"",IF(C868="Wn",SUMIFS(ZOiS!$G$4:$G$994,ZOiS!$B$4:$B$994,A868),IF(C868="Wn-Ma",SUMIFS(ZOiS!$G$4:$G$994,ZOiS!$B$4:$B$994,A868)-SUMIFS(ZOiS!$H$4:$H$994,ZOiS!$B$4:$B$994,A868),IF(C868="Ma-Wn",SUMIFS(ZOiS!$H$4:$H$994,ZOiS!$B$4:$B$994,A868)-SUMIFS(ZOiS!$G$4:$G$994,ZOiS!$B$4:$B$994,A868),SUMIFS(ZOiS!$H$4:$H$994,ZOiS!$B$4:$B$994,A868)))),"")</f>
        <v/>
      </c>
      <c r="H868" s="150" t="str">
        <f>IF(G868&lt;&gt;"",IF(G868="Wn",SUMIFS(ZOiS!$G$4:$G$994,ZOiS!$B$4:$B$994,E868),IF(G868="Wn-Ma",SUMIFS(ZOiS!$G$4:$G$994,ZOiS!$B$4:$B$994,E868)-SUMIFS(ZOiS!$H$4:$H$994,ZOiS!$B$4:$B$994,E868),IF(G868="Ma-Wn",SUMIFS(ZOiS!$H$4:$H$994,ZOiS!$B$4:$B$994,E868)-SUMIFS(ZOiS!$G$4:$G$994,ZOiS!$B$4:$B$994,E868),SUMIFS(ZOiS!$H$4:$H$994,ZOiS!$B$4:$B$994,E868)))),"")</f>
        <v/>
      </c>
      <c r="L868" s="150" t="str">
        <f>IF(K868&lt;&gt;"",IF(K868="Wn",SUMIFS(ZOiS!$E$4:$E$994,ZOiS!$B$4:$B$994,I868),IF(K868="Wn-Ma",SUMIFS(ZOiS!$E$4:$E$994,ZOiS!$B$4:$B$994,I868)-SUMIFS(ZOiS!$F$4:$F$994,ZOiS!$B$4:$B$994,I868),IF(K868="Ma-Wn",SUMIFS(ZOiS!$F$4:$F$994,ZOiS!$B$4:$B$994,I868)-SUMIFS(ZOiS!$E$4:$E$994,ZOiS!$B$4:$B$994,I868),SUMIFS(ZOiS!$F$4:$F$994,ZOiS!$B$4:$B$994,I868)))),"")</f>
        <v/>
      </c>
    </row>
    <row r="869" spans="4:12" x14ac:dyDescent="0.2">
      <c r="D869" s="150" t="str">
        <f>IF(C869&lt;&gt;"",IF(C869="Wn",SUMIFS(ZOiS!$G$4:$G$994,ZOiS!$B$4:$B$994,A869),IF(C869="Wn-Ma",SUMIFS(ZOiS!$G$4:$G$994,ZOiS!$B$4:$B$994,A869)-SUMIFS(ZOiS!$H$4:$H$994,ZOiS!$B$4:$B$994,A869),IF(C869="Ma-Wn",SUMIFS(ZOiS!$H$4:$H$994,ZOiS!$B$4:$B$994,A869)-SUMIFS(ZOiS!$G$4:$G$994,ZOiS!$B$4:$B$994,A869),SUMIFS(ZOiS!$H$4:$H$994,ZOiS!$B$4:$B$994,A869)))),"")</f>
        <v/>
      </c>
      <c r="H869" s="150" t="str">
        <f>IF(G869&lt;&gt;"",IF(G869="Wn",SUMIFS(ZOiS!$G$4:$G$994,ZOiS!$B$4:$B$994,E869),IF(G869="Wn-Ma",SUMIFS(ZOiS!$G$4:$G$994,ZOiS!$B$4:$B$994,E869)-SUMIFS(ZOiS!$H$4:$H$994,ZOiS!$B$4:$B$994,E869),IF(G869="Ma-Wn",SUMIFS(ZOiS!$H$4:$H$994,ZOiS!$B$4:$B$994,E869)-SUMIFS(ZOiS!$G$4:$G$994,ZOiS!$B$4:$B$994,E869),SUMIFS(ZOiS!$H$4:$H$994,ZOiS!$B$4:$B$994,E869)))),"")</f>
        <v/>
      </c>
      <c r="L869" s="150" t="str">
        <f>IF(K869&lt;&gt;"",IF(K869="Wn",SUMIFS(ZOiS!$E$4:$E$994,ZOiS!$B$4:$B$994,I869),IF(K869="Wn-Ma",SUMIFS(ZOiS!$E$4:$E$994,ZOiS!$B$4:$B$994,I869)-SUMIFS(ZOiS!$F$4:$F$994,ZOiS!$B$4:$B$994,I869),IF(K869="Ma-Wn",SUMIFS(ZOiS!$F$4:$F$994,ZOiS!$B$4:$B$994,I869)-SUMIFS(ZOiS!$E$4:$E$994,ZOiS!$B$4:$B$994,I869),SUMIFS(ZOiS!$F$4:$F$994,ZOiS!$B$4:$B$994,I869)))),"")</f>
        <v/>
      </c>
    </row>
    <row r="870" spans="4:12" x14ac:dyDescent="0.2">
      <c r="D870" s="150" t="str">
        <f>IF(C870&lt;&gt;"",IF(C870="Wn",SUMIFS(ZOiS!$G$4:$G$994,ZOiS!$B$4:$B$994,A870),IF(C870="Wn-Ma",SUMIFS(ZOiS!$G$4:$G$994,ZOiS!$B$4:$B$994,A870)-SUMIFS(ZOiS!$H$4:$H$994,ZOiS!$B$4:$B$994,A870),IF(C870="Ma-Wn",SUMIFS(ZOiS!$H$4:$H$994,ZOiS!$B$4:$B$994,A870)-SUMIFS(ZOiS!$G$4:$G$994,ZOiS!$B$4:$B$994,A870),SUMIFS(ZOiS!$H$4:$H$994,ZOiS!$B$4:$B$994,A870)))),"")</f>
        <v/>
      </c>
      <c r="H870" s="150" t="str">
        <f>IF(G870&lt;&gt;"",IF(G870="Wn",SUMIFS(ZOiS!$G$4:$G$994,ZOiS!$B$4:$B$994,E870),IF(G870="Wn-Ma",SUMIFS(ZOiS!$G$4:$G$994,ZOiS!$B$4:$B$994,E870)-SUMIFS(ZOiS!$H$4:$H$994,ZOiS!$B$4:$B$994,E870),IF(G870="Ma-Wn",SUMIFS(ZOiS!$H$4:$H$994,ZOiS!$B$4:$B$994,E870)-SUMIFS(ZOiS!$G$4:$G$994,ZOiS!$B$4:$B$994,E870),SUMIFS(ZOiS!$H$4:$H$994,ZOiS!$B$4:$B$994,E870)))),"")</f>
        <v/>
      </c>
      <c r="L870" s="150" t="str">
        <f>IF(K870&lt;&gt;"",IF(K870="Wn",SUMIFS(ZOiS!$E$4:$E$994,ZOiS!$B$4:$B$994,I870),IF(K870="Wn-Ma",SUMIFS(ZOiS!$E$4:$E$994,ZOiS!$B$4:$B$994,I870)-SUMIFS(ZOiS!$F$4:$F$994,ZOiS!$B$4:$B$994,I870),IF(K870="Ma-Wn",SUMIFS(ZOiS!$F$4:$F$994,ZOiS!$B$4:$B$994,I870)-SUMIFS(ZOiS!$E$4:$E$994,ZOiS!$B$4:$B$994,I870),SUMIFS(ZOiS!$F$4:$F$994,ZOiS!$B$4:$B$994,I870)))),"")</f>
        <v/>
      </c>
    </row>
    <row r="871" spans="4:12" x14ac:dyDescent="0.2">
      <c r="D871" s="150" t="str">
        <f>IF(C871&lt;&gt;"",IF(C871="Wn",SUMIFS(ZOiS!$G$4:$G$994,ZOiS!$B$4:$B$994,A871),IF(C871="Wn-Ma",SUMIFS(ZOiS!$G$4:$G$994,ZOiS!$B$4:$B$994,A871)-SUMIFS(ZOiS!$H$4:$H$994,ZOiS!$B$4:$B$994,A871),IF(C871="Ma-Wn",SUMIFS(ZOiS!$H$4:$H$994,ZOiS!$B$4:$B$994,A871)-SUMIFS(ZOiS!$G$4:$G$994,ZOiS!$B$4:$B$994,A871),SUMIFS(ZOiS!$H$4:$H$994,ZOiS!$B$4:$B$994,A871)))),"")</f>
        <v/>
      </c>
      <c r="H871" s="150" t="str">
        <f>IF(G871&lt;&gt;"",IF(G871="Wn",SUMIFS(ZOiS!$G$4:$G$994,ZOiS!$B$4:$B$994,E871),IF(G871="Wn-Ma",SUMIFS(ZOiS!$G$4:$G$994,ZOiS!$B$4:$B$994,E871)-SUMIFS(ZOiS!$H$4:$H$994,ZOiS!$B$4:$B$994,E871),IF(G871="Ma-Wn",SUMIFS(ZOiS!$H$4:$H$994,ZOiS!$B$4:$B$994,E871)-SUMIFS(ZOiS!$G$4:$G$994,ZOiS!$B$4:$B$994,E871),SUMIFS(ZOiS!$H$4:$H$994,ZOiS!$B$4:$B$994,E871)))),"")</f>
        <v/>
      </c>
      <c r="L871" s="150" t="str">
        <f>IF(K871&lt;&gt;"",IF(K871="Wn",SUMIFS(ZOiS!$E$4:$E$994,ZOiS!$B$4:$B$994,I871),IF(K871="Wn-Ma",SUMIFS(ZOiS!$E$4:$E$994,ZOiS!$B$4:$B$994,I871)-SUMIFS(ZOiS!$F$4:$F$994,ZOiS!$B$4:$B$994,I871),IF(K871="Ma-Wn",SUMIFS(ZOiS!$F$4:$F$994,ZOiS!$B$4:$B$994,I871)-SUMIFS(ZOiS!$E$4:$E$994,ZOiS!$B$4:$B$994,I871),SUMIFS(ZOiS!$F$4:$F$994,ZOiS!$B$4:$B$994,I871)))),"")</f>
        <v/>
      </c>
    </row>
    <row r="872" spans="4:12" x14ac:dyDescent="0.2">
      <c r="D872" s="150" t="str">
        <f>IF(C872&lt;&gt;"",IF(C872="Wn",SUMIFS(ZOiS!$G$4:$G$994,ZOiS!$B$4:$B$994,A872),IF(C872="Wn-Ma",SUMIFS(ZOiS!$G$4:$G$994,ZOiS!$B$4:$B$994,A872)-SUMIFS(ZOiS!$H$4:$H$994,ZOiS!$B$4:$B$994,A872),IF(C872="Ma-Wn",SUMIFS(ZOiS!$H$4:$H$994,ZOiS!$B$4:$B$994,A872)-SUMIFS(ZOiS!$G$4:$G$994,ZOiS!$B$4:$B$994,A872),SUMIFS(ZOiS!$H$4:$H$994,ZOiS!$B$4:$B$994,A872)))),"")</f>
        <v/>
      </c>
      <c r="H872" s="150" t="str">
        <f>IF(G872&lt;&gt;"",IF(G872="Wn",SUMIFS(ZOiS!$G$4:$G$994,ZOiS!$B$4:$B$994,E872),IF(G872="Wn-Ma",SUMIFS(ZOiS!$G$4:$G$994,ZOiS!$B$4:$B$994,E872)-SUMIFS(ZOiS!$H$4:$H$994,ZOiS!$B$4:$B$994,E872),IF(G872="Ma-Wn",SUMIFS(ZOiS!$H$4:$H$994,ZOiS!$B$4:$B$994,E872)-SUMIFS(ZOiS!$G$4:$G$994,ZOiS!$B$4:$B$994,E872),SUMIFS(ZOiS!$H$4:$H$994,ZOiS!$B$4:$B$994,E872)))),"")</f>
        <v/>
      </c>
      <c r="L872" s="150" t="str">
        <f>IF(K872&lt;&gt;"",IF(K872="Wn",SUMIFS(ZOiS!$E$4:$E$994,ZOiS!$B$4:$B$994,I872),IF(K872="Wn-Ma",SUMIFS(ZOiS!$E$4:$E$994,ZOiS!$B$4:$B$994,I872)-SUMIFS(ZOiS!$F$4:$F$994,ZOiS!$B$4:$B$994,I872),IF(K872="Ma-Wn",SUMIFS(ZOiS!$F$4:$F$994,ZOiS!$B$4:$B$994,I872)-SUMIFS(ZOiS!$E$4:$E$994,ZOiS!$B$4:$B$994,I872),SUMIFS(ZOiS!$F$4:$F$994,ZOiS!$B$4:$B$994,I872)))),"")</f>
        <v/>
      </c>
    </row>
    <row r="873" spans="4:12" x14ac:dyDescent="0.2">
      <c r="D873" s="150" t="str">
        <f>IF(C873&lt;&gt;"",IF(C873="Wn",SUMIFS(ZOiS!$G$4:$G$994,ZOiS!$B$4:$B$994,A873),IF(C873="Wn-Ma",SUMIFS(ZOiS!$G$4:$G$994,ZOiS!$B$4:$B$994,A873)-SUMIFS(ZOiS!$H$4:$H$994,ZOiS!$B$4:$B$994,A873),IF(C873="Ma-Wn",SUMIFS(ZOiS!$H$4:$H$994,ZOiS!$B$4:$B$994,A873)-SUMIFS(ZOiS!$G$4:$G$994,ZOiS!$B$4:$B$994,A873),SUMIFS(ZOiS!$H$4:$H$994,ZOiS!$B$4:$B$994,A873)))),"")</f>
        <v/>
      </c>
      <c r="H873" s="150" t="str">
        <f>IF(G873&lt;&gt;"",IF(G873="Wn",SUMIFS(ZOiS!$G$4:$G$994,ZOiS!$B$4:$B$994,E873),IF(G873="Wn-Ma",SUMIFS(ZOiS!$G$4:$G$994,ZOiS!$B$4:$B$994,E873)-SUMIFS(ZOiS!$H$4:$H$994,ZOiS!$B$4:$B$994,E873),IF(G873="Ma-Wn",SUMIFS(ZOiS!$H$4:$H$994,ZOiS!$B$4:$B$994,E873)-SUMIFS(ZOiS!$G$4:$G$994,ZOiS!$B$4:$B$994,E873),SUMIFS(ZOiS!$H$4:$H$994,ZOiS!$B$4:$B$994,E873)))),"")</f>
        <v/>
      </c>
      <c r="L873" s="150" t="str">
        <f>IF(K873&lt;&gt;"",IF(K873="Wn",SUMIFS(ZOiS!$E$4:$E$994,ZOiS!$B$4:$B$994,I873),IF(K873="Wn-Ma",SUMIFS(ZOiS!$E$4:$E$994,ZOiS!$B$4:$B$994,I873)-SUMIFS(ZOiS!$F$4:$F$994,ZOiS!$B$4:$B$994,I873),IF(K873="Ma-Wn",SUMIFS(ZOiS!$F$4:$F$994,ZOiS!$B$4:$B$994,I873)-SUMIFS(ZOiS!$E$4:$E$994,ZOiS!$B$4:$B$994,I873),SUMIFS(ZOiS!$F$4:$F$994,ZOiS!$B$4:$B$994,I873)))),"")</f>
        <v/>
      </c>
    </row>
    <row r="874" spans="4:12" x14ac:dyDescent="0.2">
      <c r="D874" s="150" t="str">
        <f>IF(C874&lt;&gt;"",IF(C874="Wn",SUMIFS(ZOiS!$G$4:$G$994,ZOiS!$B$4:$B$994,A874),IF(C874="Wn-Ma",SUMIFS(ZOiS!$G$4:$G$994,ZOiS!$B$4:$B$994,A874)-SUMIFS(ZOiS!$H$4:$H$994,ZOiS!$B$4:$B$994,A874),IF(C874="Ma-Wn",SUMIFS(ZOiS!$H$4:$H$994,ZOiS!$B$4:$B$994,A874)-SUMIFS(ZOiS!$G$4:$G$994,ZOiS!$B$4:$B$994,A874),SUMIFS(ZOiS!$H$4:$H$994,ZOiS!$B$4:$B$994,A874)))),"")</f>
        <v/>
      </c>
      <c r="H874" s="150" t="str">
        <f>IF(G874&lt;&gt;"",IF(G874="Wn",SUMIFS(ZOiS!$G$4:$G$994,ZOiS!$B$4:$B$994,E874),IF(G874="Wn-Ma",SUMIFS(ZOiS!$G$4:$G$994,ZOiS!$B$4:$B$994,E874)-SUMIFS(ZOiS!$H$4:$H$994,ZOiS!$B$4:$B$994,E874),IF(G874="Ma-Wn",SUMIFS(ZOiS!$H$4:$H$994,ZOiS!$B$4:$B$994,E874)-SUMIFS(ZOiS!$G$4:$G$994,ZOiS!$B$4:$B$994,E874),SUMIFS(ZOiS!$H$4:$H$994,ZOiS!$B$4:$B$994,E874)))),"")</f>
        <v/>
      </c>
      <c r="L874" s="150" t="str">
        <f>IF(K874&lt;&gt;"",IF(K874="Wn",SUMIFS(ZOiS!$E$4:$E$994,ZOiS!$B$4:$B$994,I874),IF(K874="Wn-Ma",SUMIFS(ZOiS!$E$4:$E$994,ZOiS!$B$4:$B$994,I874)-SUMIFS(ZOiS!$F$4:$F$994,ZOiS!$B$4:$B$994,I874),IF(K874="Ma-Wn",SUMIFS(ZOiS!$F$4:$F$994,ZOiS!$B$4:$B$994,I874)-SUMIFS(ZOiS!$E$4:$E$994,ZOiS!$B$4:$B$994,I874),SUMIFS(ZOiS!$F$4:$F$994,ZOiS!$B$4:$B$994,I874)))),"")</f>
        <v/>
      </c>
    </row>
    <row r="875" spans="4:12" x14ac:dyDescent="0.2">
      <c r="D875" s="150" t="str">
        <f>IF(C875&lt;&gt;"",IF(C875="Wn",SUMIFS(ZOiS!$G$4:$G$994,ZOiS!$B$4:$B$994,A875),IF(C875="Wn-Ma",SUMIFS(ZOiS!$G$4:$G$994,ZOiS!$B$4:$B$994,A875)-SUMIFS(ZOiS!$H$4:$H$994,ZOiS!$B$4:$B$994,A875),IF(C875="Ma-Wn",SUMIFS(ZOiS!$H$4:$H$994,ZOiS!$B$4:$B$994,A875)-SUMIFS(ZOiS!$G$4:$G$994,ZOiS!$B$4:$B$994,A875),SUMIFS(ZOiS!$H$4:$H$994,ZOiS!$B$4:$B$994,A875)))),"")</f>
        <v/>
      </c>
      <c r="H875" s="150" t="str">
        <f>IF(G875&lt;&gt;"",IF(G875="Wn",SUMIFS(ZOiS!$G$4:$G$994,ZOiS!$B$4:$B$994,E875),IF(G875="Wn-Ma",SUMIFS(ZOiS!$G$4:$G$994,ZOiS!$B$4:$B$994,E875)-SUMIFS(ZOiS!$H$4:$H$994,ZOiS!$B$4:$B$994,E875),IF(G875="Ma-Wn",SUMIFS(ZOiS!$H$4:$H$994,ZOiS!$B$4:$B$994,E875)-SUMIFS(ZOiS!$G$4:$G$994,ZOiS!$B$4:$B$994,E875),SUMIFS(ZOiS!$H$4:$H$994,ZOiS!$B$4:$B$994,E875)))),"")</f>
        <v/>
      </c>
      <c r="L875" s="150" t="str">
        <f>IF(K875&lt;&gt;"",IF(K875="Wn",SUMIFS(ZOiS!$E$4:$E$994,ZOiS!$B$4:$B$994,I875),IF(K875="Wn-Ma",SUMIFS(ZOiS!$E$4:$E$994,ZOiS!$B$4:$B$994,I875)-SUMIFS(ZOiS!$F$4:$F$994,ZOiS!$B$4:$B$994,I875),IF(K875="Ma-Wn",SUMIFS(ZOiS!$F$4:$F$994,ZOiS!$B$4:$B$994,I875)-SUMIFS(ZOiS!$E$4:$E$994,ZOiS!$B$4:$B$994,I875),SUMIFS(ZOiS!$F$4:$F$994,ZOiS!$B$4:$B$994,I875)))),"")</f>
        <v/>
      </c>
    </row>
    <row r="876" spans="4:12" x14ac:dyDescent="0.2">
      <c r="D876" s="150" t="str">
        <f>IF(C876&lt;&gt;"",IF(C876="Wn",SUMIFS(ZOiS!$G$4:$G$994,ZOiS!$B$4:$B$994,A876),IF(C876="Wn-Ma",SUMIFS(ZOiS!$G$4:$G$994,ZOiS!$B$4:$B$994,A876)-SUMIFS(ZOiS!$H$4:$H$994,ZOiS!$B$4:$B$994,A876),IF(C876="Ma-Wn",SUMIFS(ZOiS!$H$4:$H$994,ZOiS!$B$4:$B$994,A876)-SUMIFS(ZOiS!$G$4:$G$994,ZOiS!$B$4:$B$994,A876),SUMIFS(ZOiS!$H$4:$H$994,ZOiS!$B$4:$B$994,A876)))),"")</f>
        <v/>
      </c>
      <c r="H876" s="150" t="str">
        <f>IF(G876&lt;&gt;"",IF(G876="Wn",SUMIFS(ZOiS!$G$4:$G$994,ZOiS!$B$4:$B$994,E876),IF(G876="Wn-Ma",SUMIFS(ZOiS!$G$4:$G$994,ZOiS!$B$4:$B$994,E876)-SUMIFS(ZOiS!$H$4:$H$994,ZOiS!$B$4:$B$994,E876),IF(G876="Ma-Wn",SUMIFS(ZOiS!$H$4:$H$994,ZOiS!$B$4:$B$994,E876)-SUMIFS(ZOiS!$G$4:$G$994,ZOiS!$B$4:$B$994,E876),SUMIFS(ZOiS!$H$4:$H$994,ZOiS!$B$4:$B$994,E876)))),"")</f>
        <v/>
      </c>
      <c r="L876" s="150" t="str">
        <f>IF(K876&lt;&gt;"",IF(K876="Wn",SUMIFS(ZOiS!$E$4:$E$994,ZOiS!$B$4:$B$994,I876),IF(K876="Wn-Ma",SUMIFS(ZOiS!$E$4:$E$994,ZOiS!$B$4:$B$994,I876)-SUMIFS(ZOiS!$F$4:$F$994,ZOiS!$B$4:$B$994,I876),IF(K876="Ma-Wn",SUMIFS(ZOiS!$F$4:$F$994,ZOiS!$B$4:$B$994,I876)-SUMIFS(ZOiS!$E$4:$E$994,ZOiS!$B$4:$B$994,I876),SUMIFS(ZOiS!$F$4:$F$994,ZOiS!$B$4:$B$994,I876)))),"")</f>
        <v/>
      </c>
    </row>
    <row r="877" spans="4:12" x14ac:dyDescent="0.2">
      <c r="D877" s="150" t="str">
        <f>IF(C877&lt;&gt;"",IF(C877="Wn",SUMIFS(ZOiS!$G$4:$G$994,ZOiS!$B$4:$B$994,A877),IF(C877="Wn-Ma",SUMIFS(ZOiS!$G$4:$G$994,ZOiS!$B$4:$B$994,A877)-SUMIFS(ZOiS!$H$4:$H$994,ZOiS!$B$4:$B$994,A877),IF(C877="Ma-Wn",SUMIFS(ZOiS!$H$4:$H$994,ZOiS!$B$4:$B$994,A877)-SUMIFS(ZOiS!$G$4:$G$994,ZOiS!$B$4:$B$994,A877),SUMIFS(ZOiS!$H$4:$H$994,ZOiS!$B$4:$B$994,A877)))),"")</f>
        <v/>
      </c>
      <c r="H877" s="150" t="str">
        <f>IF(G877&lt;&gt;"",IF(G877="Wn",SUMIFS(ZOiS!$G$4:$G$994,ZOiS!$B$4:$B$994,E877),IF(G877="Wn-Ma",SUMIFS(ZOiS!$G$4:$G$994,ZOiS!$B$4:$B$994,E877)-SUMIFS(ZOiS!$H$4:$H$994,ZOiS!$B$4:$B$994,E877),IF(G877="Ma-Wn",SUMIFS(ZOiS!$H$4:$H$994,ZOiS!$B$4:$B$994,E877)-SUMIFS(ZOiS!$G$4:$G$994,ZOiS!$B$4:$B$994,E877),SUMIFS(ZOiS!$H$4:$H$994,ZOiS!$B$4:$B$994,E877)))),"")</f>
        <v/>
      </c>
      <c r="L877" s="150" t="str">
        <f>IF(K877&lt;&gt;"",IF(K877="Wn",SUMIFS(ZOiS!$E$4:$E$994,ZOiS!$B$4:$B$994,I877),IF(K877="Wn-Ma",SUMIFS(ZOiS!$E$4:$E$994,ZOiS!$B$4:$B$994,I877)-SUMIFS(ZOiS!$F$4:$F$994,ZOiS!$B$4:$B$994,I877),IF(K877="Ma-Wn",SUMIFS(ZOiS!$F$4:$F$994,ZOiS!$B$4:$B$994,I877)-SUMIFS(ZOiS!$E$4:$E$994,ZOiS!$B$4:$B$994,I877),SUMIFS(ZOiS!$F$4:$F$994,ZOiS!$B$4:$B$994,I877)))),"")</f>
        <v/>
      </c>
    </row>
    <row r="878" spans="4:12" x14ac:dyDescent="0.2">
      <c r="D878" s="150" t="str">
        <f>IF(C878&lt;&gt;"",IF(C878="Wn",SUMIFS(ZOiS!$G$4:$G$994,ZOiS!$B$4:$B$994,A878),IF(C878="Wn-Ma",SUMIFS(ZOiS!$G$4:$G$994,ZOiS!$B$4:$B$994,A878)-SUMIFS(ZOiS!$H$4:$H$994,ZOiS!$B$4:$B$994,A878),IF(C878="Ma-Wn",SUMIFS(ZOiS!$H$4:$H$994,ZOiS!$B$4:$B$994,A878)-SUMIFS(ZOiS!$G$4:$G$994,ZOiS!$B$4:$B$994,A878),SUMIFS(ZOiS!$H$4:$H$994,ZOiS!$B$4:$B$994,A878)))),"")</f>
        <v/>
      </c>
      <c r="H878" s="150" t="str">
        <f>IF(G878&lt;&gt;"",IF(G878="Wn",SUMIFS(ZOiS!$G$4:$G$994,ZOiS!$B$4:$B$994,E878),IF(G878="Wn-Ma",SUMIFS(ZOiS!$G$4:$G$994,ZOiS!$B$4:$B$994,E878)-SUMIFS(ZOiS!$H$4:$H$994,ZOiS!$B$4:$B$994,E878),IF(G878="Ma-Wn",SUMIFS(ZOiS!$H$4:$H$994,ZOiS!$B$4:$B$994,E878)-SUMIFS(ZOiS!$G$4:$G$994,ZOiS!$B$4:$B$994,E878),SUMIFS(ZOiS!$H$4:$H$994,ZOiS!$B$4:$B$994,E878)))),"")</f>
        <v/>
      </c>
      <c r="L878" s="150" t="str">
        <f>IF(K878&lt;&gt;"",IF(K878="Wn",SUMIFS(ZOiS!$E$4:$E$994,ZOiS!$B$4:$B$994,I878),IF(K878="Wn-Ma",SUMIFS(ZOiS!$E$4:$E$994,ZOiS!$B$4:$B$994,I878)-SUMIFS(ZOiS!$F$4:$F$994,ZOiS!$B$4:$B$994,I878),IF(K878="Ma-Wn",SUMIFS(ZOiS!$F$4:$F$994,ZOiS!$B$4:$B$994,I878)-SUMIFS(ZOiS!$E$4:$E$994,ZOiS!$B$4:$B$994,I878),SUMIFS(ZOiS!$F$4:$F$994,ZOiS!$B$4:$B$994,I878)))),"")</f>
        <v/>
      </c>
    </row>
    <row r="879" spans="4:12" x14ac:dyDescent="0.2">
      <c r="D879" s="150" t="str">
        <f>IF(C879&lt;&gt;"",IF(C879="Wn",SUMIFS(ZOiS!$G$4:$G$994,ZOiS!$B$4:$B$994,A879),IF(C879="Wn-Ma",SUMIFS(ZOiS!$G$4:$G$994,ZOiS!$B$4:$B$994,A879)-SUMIFS(ZOiS!$H$4:$H$994,ZOiS!$B$4:$B$994,A879),IF(C879="Ma-Wn",SUMIFS(ZOiS!$H$4:$H$994,ZOiS!$B$4:$B$994,A879)-SUMIFS(ZOiS!$G$4:$G$994,ZOiS!$B$4:$B$994,A879),SUMIFS(ZOiS!$H$4:$H$994,ZOiS!$B$4:$B$994,A879)))),"")</f>
        <v/>
      </c>
      <c r="H879" s="150" t="str">
        <f>IF(G879&lt;&gt;"",IF(G879="Wn",SUMIFS(ZOiS!$G$4:$G$994,ZOiS!$B$4:$B$994,E879),IF(G879="Wn-Ma",SUMIFS(ZOiS!$G$4:$G$994,ZOiS!$B$4:$B$994,E879)-SUMIFS(ZOiS!$H$4:$H$994,ZOiS!$B$4:$B$994,E879),IF(G879="Ma-Wn",SUMIFS(ZOiS!$H$4:$H$994,ZOiS!$B$4:$B$994,E879)-SUMIFS(ZOiS!$G$4:$G$994,ZOiS!$B$4:$B$994,E879),SUMIFS(ZOiS!$H$4:$H$994,ZOiS!$B$4:$B$994,E879)))),"")</f>
        <v/>
      </c>
      <c r="L879" s="150" t="str">
        <f>IF(K879&lt;&gt;"",IF(K879="Wn",SUMIFS(ZOiS!$E$4:$E$994,ZOiS!$B$4:$B$994,I879),IF(K879="Wn-Ma",SUMIFS(ZOiS!$E$4:$E$994,ZOiS!$B$4:$B$994,I879)-SUMIFS(ZOiS!$F$4:$F$994,ZOiS!$B$4:$B$994,I879),IF(K879="Ma-Wn",SUMIFS(ZOiS!$F$4:$F$994,ZOiS!$B$4:$B$994,I879)-SUMIFS(ZOiS!$E$4:$E$994,ZOiS!$B$4:$B$994,I879),SUMIFS(ZOiS!$F$4:$F$994,ZOiS!$B$4:$B$994,I879)))),"")</f>
        <v/>
      </c>
    </row>
    <row r="880" spans="4:12" x14ac:dyDescent="0.2">
      <c r="D880" s="150" t="str">
        <f>IF(C880&lt;&gt;"",IF(C880="Wn",SUMIFS(ZOiS!$G$4:$G$994,ZOiS!$B$4:$B$994,A880),IF(C880="Wn-Ma",SUMIFS(ZOiS!$G$4:$G$994,ZOiS!$B$4:$B$994,A880)-SUMIFS(ZOiS!$H$4:$H$994,ZOiS!$B$4:$B$994,A880),IF(C880="Ma-Wn",SUMIFS(ZOiS!$H$4:$H$994,ZOiS!$B$4:$B$994,A880)-SUMIFS(ZOiS!$G$4:$G$994,ZOiS!$B$4:$B$994,A880),SUMIFS(ZOiS!$H$4:$H$994,ZOiS!$B$4:$B$994,A880)))),"")</f>
        <v/>
      </c>
      <c r="H880" s="150" t="str">
        <f>IF(G880&lt;&gt;"",IF(G880="Wn",SUMIFS(ZOiS!$G$4:$G$994,ZOiS!$B$4:$B$994,E880),IF(G880="Wn-Ma",SUMIFS(ZOiS!$G$4:$G$994,ZOiS!$B$4:$B$994,E880)-SUMIFS(ZOiS!$H$4:$H$994,ZOiS!$B$4:$B$994,E880),IF(G880="Ma-Wn",SUMIFS(ZOiS!$H$4:$H$994,ZOiS!$B$4:$B$994,E880)-SUMIFS(ZOiS!$G$4:$G$994,ZOiS!$B$4:$B$994,E880),SUMIFS(ZOiS!$H$4:$H$994,ZOiS!$B$4:$B$994,E880)))),"")</f>
        <v/>
      </c>
      <c r="L880" s="150" t="str">
        <f>IF(K880&lt;&gt;"",IF(K880="Wn",SUMIFS(ZOiS!$E$4:$E$994,ZOiS!$B$4:$B$994,I880),IF(K880="Wn-Ma",SUMIFS(ZOiS!$E$4:$E$994,ZOiS!$B$4:$B$994,I880)-SUMIFS(ZOiS!$F$4:$F$994,ZOiS!$B$4:$B$994,I880),IF(K880="Ma-Wn",SUMIFS(ZOiS!$F$4:$F$994,ZOiS!$B$4:$B$994,I880)-SUMIFS(ZOiS!$E$4:$E$994,ZOiS!$B$4:$B$994,I880),SUMIFS(ZOiS!$F$4:$F$994,ZOiS!$B$4:$B$994,I880)))),"")</f>
        <v/>
      </c>
    </row>
    <row r="881" spans="4:12" x14ac:dyDescent="0.2">
      <c r="D881" s="150" t="str">
        <f>IF(C881&lt;&gt;"",IF(C881="Wn",SUMIFS(ZOiS!$G$4:$G$994,ZOiS!$B$4:$B$994,A881),IF(C881="Wn-Ma",SUMIFS(ZOiS!$G$4:$G$994,ZOiS!$B$4:$B$994,A881)-SUMIFS(ZOiS!$H$4:$H$994,ZOiS!$B$4:$B$994,A881),IF(C881="Ma-Wn",SUMIFS(ZOiS!$H$4:$H$994,ZOiS!$B$4:$B$994,A881)-SUMIFS(ZOiS!$G$4:$G$994,ZOiS!$B$4:$B$994,A881),SUMIFS(ZOiS!$H$4:$H$994,ZOiS!$B$4:$B$994,A881)))),"")</f>
        <v/>
      </c>
      <c r="H881" s="150" t="str">
        <f>IF(G881&lt;&gt;"",IF(G881="Wn",SUMIFS(ZOiS!$G$4:$G$994,ZOiS!$B$4:$B$994,E881),IF(G881="Wn-Ma",SUMIFS(ZOiS!$G$4:$G$994,ZOiS!$B$4:$B$994,E881)-SUMIFS(ZOiS!$H$4:$H$994,ZOiS!$B$4:$B$994,E881),IF(G881="Ma-Wn",SUMIFS(ZOiS!$H$4:$H$994,ZOiS!$B$4:$B$994,E881)-SUMIFS(ZOiS!$G$4:$G$994,ZOiS!$B$4:$B$994,E881),SUMIFS(ZOiS!$H$4:$H$994,ZOiS!$B$4:$B$994,E881)))),"")</f>
        <v/>
      </c>
      <c r="L881" s="150" t="str">
        <f>IF(K881&lt;&gt;"",IF(K881="Wn",SUMIFS(ZOiS!$E$4:$E$994,ZOiS!$B$4:$B$994,I881),IF(K881="Wn-Ma",SUMIFS(ZOiS!$E$4:$E$994,ZOiS!$B$4:$B$994,I881)-SUMIFS(ZOiS!$F$4:$F$994,ZOiS!$B$4:$B$994,I881),IF(K881="Ma-Wn",SUMIFS(ZOiS!$F$4:$F$994,ZOiS!$B$4:$B$994,I881)-SUMIFS(ZOiS!$E$4:$E$994,ZOiS!$B$4:$B$994,I881),SUMIFS(ZOiS!$F$4:$F$994,ZOiS!$B$4:$B$994,I881)))),"")</f>
        <v/>
      </c>
    </row>
    <row r="882" spans="4:12" x14ac:dyDescent="0.2">
      <c r="D882" s="150" t="str">
        <f>IF(C882&lt;&gt;"",IF(C882="Wn",SUMIFS(ZOiS!$G$4:$G$994,ZOiS!$B$4:$B$994,A882),IF(C882="Wn-Ma",SUMIFS(ZOiS!$G$4:$G$994,ZOiS!$B$4:$B$994,A882)-SUMIFS(ZOiS!$H$4:$H$994,ZOiS!$B$4:$B$994,A882),IF(C882="Ma-Wn",SUMIFS(ZOiS!$H$4:$H$994,ZOiS!$B$4:$B$994,A882)-SUMIFS(ZOiS!$G$4:$G$994,ZOiS!$B$4:$B$994,A882),SUMIFS(ZOiS!$H$4:$H$994,ZOiS!$B$4:$B$994,A882)))),"")</f>
        <v/>
      </c>
      <c r="H882" s="150" t="str">
        <f>IF(G882&lt;&gt;"",IF(G882="Wn",SUMIFS(ZOiS!$G$4:$G$994,ZOiS!$B$4:$B$994,E882),IF(G882="Wn-Ma",SUMIFS(ZOiS!$G$4:$G$994,ZOiS!$B$4:$B$994,E882)-SUMIFS(ZOiS!$H$4:$H$994,ZOiS!$B$4:$B$994,E882),IF(G882="Ma-Wn",SUMIFS(ZOiS!$H$4:$H$994,ZOiS!$B$4:$B$994,E882)-SUMIFS(ZOiS!$G$4:$G$994,ZOiS!$B$4:$B$994,E882),SUMIFS(ZOiS!$H$4:$H$994,ZOiS!$B$4:$B$994,E882)))),"")</f>
        <v/>
      </c>
      <c r="L882" s="150" t="str">
        <f>IF(K882&lt;&gt;"",IF(K882="Wn",SUMIFS(ZOiS!$E$4:$E$994,ZOiS!$B$4:$B$994,I882),IF(K882="Wn-Ma",SUMIFS(ZOiS!$E$4:$E$994,ZOiS!$B$4:$B$994,I882)-SUMIFS(ZOiS!$F$4:$F$994,ZOiS!$B$4:$B$994,I882),IF(K882="Ma-Wn",SUMIFS(ZOiS!$F$4:$F$994,ZOiS!$B$4:$B$994,I882)-SUMIFS(ZOiS!$E$4:$E$994,ZOiS!$B$4:$B$994,I882),SUMIFS(ZOiS!$F$4:$F$994,ZOiS!$B$4:$B$994,I882)))),"")</f>
        <v/>
      </c>
    </row>
    <row r="883" spans="4:12" x14ac:dyDescent="0.2">
      <c r="D883" s="150" t="str">
        <f>IF(C883&lt;&gt;"",IF(C883="Wn",SUMIFS(ZOiS!$G$4:$G$994,ZOiS!$B$4:$B$994,A883),IF(C883="Wn-Ma",SUMIFS(ZOiS!$G$4:$G$994,ZOiS!$B$4:$B$994,A883)-SUMIFS(ZOiS!$H$4:$H$994,ZOiS!$B$4:$B$994,A883),IF(C883="Ma-Wn",SUMIFS(ZOiS!$H$4:$H$994,ZOiS!$B$4:$B$994,A883)-SUMIFS(ZOiS!$G$4:$G$994,ZOiS!$B$4:$B$994,A883),SUMIFS(ZOiS!$H$4:$H$994,ZOiS!$B$4:$B$994,A883)))),"")</f>
        <v/>
      </c>
      <c r="H883" s="150" t="str">
        <f>IF(G883&lt;&gt;"",IF(G883="Wn",SUMIFS(ZOiS!$G$4:$G$994,ZOiS!$B$4:$B$994,E883),IF(G883="Wn-Ma",SUMIFS(ZOiS!$G$4:$G$994,ZOiS!$B$4:$B$994,E883)-SUMIFS(ZOiS!$H$4:$H$994,ZOiS!$B$4:$B$994,E883),IF(G883="Ma-Wn",SUMIFS(ZOiS!$H$4:$H$994,ZOiS!$B$4:$B$994,E883)-SUMIFS(ZOiS!$G$4:$G$994,ZOiS!$B$4:$B$994,E883),SUMIFS(ZOiS!$H$4:$H$994,ZOiS!$B$4:$B$994,E883)))),"")</f>
        <v/>
      </c>
      <c r="L883" s="150" t="str">
        <f>IF(K883&lt;&gt;"",IF(K883="Wn",SUMIFS(ZOiS!$E$4:$E$994,ZOiS!$B$4:$B$994,I883),IF(K883="Wn-Ma",SUMIFS(ZOiS!$E$4:$E$994,ZOiS!$B$4:$B$994,I883)-SUMIFS(ZOiS!$F$4:$F$994,ZOiS!$B$4:$B$994,I883),IF(K883="Ma-Wn",SUMIFS(ZOiS!$F$4:$F$994,ZOiS!$B$4:$B$994,I883)-SUMIFS(ZOiS!$E$4:$E$994,ZOiS!$B$4:$B$994,I883),SUMIFS(ZOiS!$F$4:$F$994,ZOiS!$B$4:$B$994,I883)))),"")</f>
        <v/>
      </c>
    </row>
    <row r="884" spans="4:12" x14ac:dyDescent="0.2">
      <c r="D884" s="150" t="str">
        <f>IF(C884&lt;&gt;"",IF(C884="Wn",SUMIFS(ZOiS!$G$4:$G$994,ZOiS!$B$4:$B$994,A884),IF(C884="Wn-Ma",SUMIFS(ZOiS!$G$4:$G$994,ZOiS!$B$4:$B$994,A884)-SUMIFS(ZOiS!$H$4:$H$994,ZOiS!$B$4:$B$994,A884),IF(C884="Ma-Wn",SUMIFS(ZOiS!$H$4:$H$994,ZOiS!$B$4:$B$994,A884)-SUMIFS(ZOiS!$G$4:$G$994,ZOiS!$B$4:$B$994,A884),SUMIFS(ZOiS!$H$4:$H$994,ZOiS!$B$4:$B$994,A884)))),"")</f>
        <v/>
      </c>
      <c r="H884" s="150" t="str">
        <f>IF(G884&lt;&gt;"",IF(G884="Wn",SUMIFS(ZOiS!$G$4:$G$994,ZOiS!$B$4:$B$994,E884),IF(G884="Wn-Ma",SUMIFS(ZOiS!$G$4:$G$994,ZOiS!$B$4:$B$994,E884)-SUMIFS(ZOiS!$H$4:$H$994,ZOiS!$B$4:$B$994,E884),IF(G884="Ma-Wn",SUMIFS(ZOiS!$H$4:$H$994,ZOiS!$B$4:$B$994,E884)-SUMIFS(ZOiS!$G$4:$G$994,ZOiS!$B$4:$B$994,E884),SUMIFS(ZOiS!$H$4:$H$994,ZOiS!$B$4:$B$994,E884)))),"")</f>
        <v/>
      </c>
      <c r="L884" s="150" t="str">
        <f>IF(K884&lt;&gt;"",IF(K884="Wn",SUMIFS(ZOiS!$E$4:$E$994,ZOiS!$B$4:$B$994,I884),IF(K884="Wn-Ma",SUMIFS(ZOiS!$E$4:$E$994,ZOiS!$B$4:$B$994,I884)-SUMIFS(ZOiS!$F$4:$F$994,ZOiS!$B$4:$B$994,I884),IF(K884="Ma-Wn",SUMIFS(ZOiS!$F$4:$F$994,ZOiS!$B$4:$B$994,I884)-SUMIFS(ZOiS!$E$4:$E$994,ZOiS!$B$4:$B$994,I884),SUMIFS(ZOiS!$F$4:$F$994,ZOiS!$B$4:$B$994,I884)))),"")</f>
        <v/>
      </c>
    </row>
    <row r="885" spans="4:12" x14ac:dyDescent="0.2">
      <c r="D885" s="150" t="str">
        <f>IF(C885&lt;&gt;"",IF(C885="Wn",SUMIFS(ZOiS!$G$4:$G$994,ZOiS!$B$4:$B$994,A885),IF(C885="Wn-Ma",SUMIFS(ZOiS!$G$4:$G$994,ZOiS!$B$4:$B$994,A885)-SUMIFS(ZOiS!$H$4:$H$994,ZOiS!$B$4:$B$994,A885),IF(C885="Ma-Wn",SUMIFS(ZOiS!$H$4:$H$994,ZOiS!$B$4:$B$994,A885)-SUMIFS(ZOiS!$G$4:$G$994,ZOiS!$B$4:$B$994,A885),SUMIFS(ZOiS!$H$4:$H$994,ZOiS!$B$4:$B$994,A885)))),"")</f>
        <v/>
      </c>
      <c r="H885" s="150" t="str">
        <f>IF(G885&lt;&gt;"",IF(G885="Wn",SUMIFS(ZOiS!$G$4:$G$994,ZOiS!$B$4:$B$994,E885),IF(G885="Wn-Ma",SUMIFS(ZOiS!$G$4:$G$994,ZOiS!$B$4:$B$994,E885)-SUMIFS(ZOiS!$H$4:$H$994,ZOiS!$B$4:$B$994,E885),IF(G885="Ma-Wn",SUMIFS(ZOiS!$H$4:$H$994,ZOiS!$B$4:$B$994,E885)-SUMIFS(ZOiS!$G$4:$G$994,ZOiS!$B$4:$B$994,E885),SUMIFS(ZOiS!$H$4:$H$994,ZOiS!$B$4:$B$994,E885)))),"")</f>
        <v/>
      </c>
      <c r="L885" s="150" t="str">
        <f>IF(K885&lt;&gt;"",IF(K885="Wn",SUMIFS(ZOiS!$E$4:$E$994,ZOiS!$B$4:$B$994,I885),IF(K885="Wn-Ma",SUMIFS(ZOiS!$E$4:$E$994,ZOiS!$B$4:$B$994,I885)-SUMIFS(ZOiS!$F$4:$F$994,ZOiS!$B$4:$B$994,I885),IF(K885="Ma-Wn",SUMIFS(ZOiS!$F$4:$F$994,ZOiS!$B$4:$B$994,I885)-SUMIFS(ZOiS!$E$4:$E$994,ZOiS!$B$4:$B$994,I885),SUMIFS(ZOiS!$F$4:$F$994,ZOiS!$B$4:$B$994,I885)))),"")</f>
        <v/>
      </c>
    </row>
    <row r="886" spans="4:12" x14ac:dyDescent="0.2">
      <c r="D886" s="150" t="str">
        <f>IF(C886&lt;&gt;"",IF(C886="Wn",SUMIFS(ZOiS!$G$4:$G$994,ZOiS!$B$4:$B$994,A886),IF(C886="Wn-Ma",SUMIFS(ZOiS!$G$4:$G$994,ZOiS!$B$4:$B$994,A886)-SUMIFS(ZOiS!$H$4:$H$994,ZOiS!$B$4:$B$994,A886),IF(C886="Ma-Wn",SUMIFS(ZOiS!$H$4:$H$994,ZOiS!$B$4:$B$994,A886)-SUMIFS(ZOiS!$G$4:$G$994,ZOiS!$B$4:$B$994,A886),SUMIFS(ZOiS!$H$4:$H$994,ZOiS!$B$4:$B$994,A886)))),"")</f>
        <v/>
      </c>
      <c r="H886" s="150" t="str">
        <f>IF(G886&lt;&gt;"",IF(G886="Wn",SUMIFS(ZOiS!$G$4:$G$994,ZOiS!$B$4:$B$994,E886),IF(G886="Wn-Ma",SUMIFS(ZOiS!$G$4:$G$994,ZOiS!$B$4:$B$994,E886)-SUMIFS(ZOiS!$H$4:$H$994,ZOiS!$B$4:$B$994,E886),IF(G886="Ma-Wn",SUMIFS(ZOiS!$H$4:$H$994,ZOiS!$B$4:$B$994,E886)-SUMIFS(ZOiS!$G$4:$G$994,ZOiS!$B$4:$B$994,E886),SUMIFS(ZOiS!$H$4:$H$994,ZOiS!$B$4:$B$994,E886)))),"")</f>
        <v/>
      </c>
      <c r="L886" s="150" t="str">
        <f>IF(K886&lt;&gt;"",IF(K886="Wn",SUMIFS(ZOiS!$E$4:$E$994,ZOiS!$B$4:$B$994,I886),IF(K886="Wn-Ma",SUMIFS(ZOiS!$E$4:$E$994,ZOiS!$B$4:$B$994,I886)-SUMIFS(ZOiS!$F$4:$F$994,ZOiS!$B$4:$B$994,I886),IF(K886="Ma-Wn",SUMIFS(ZOiS!$F$4:$F$994,ZOiS!$B$4:$B$994,I886)-SUMIFS(ZOiS!$E$4:$E$994,ZOiS!$B$4:$B$994,I886),SUMIFS(ZOiS!$F$4:$F$994,ZOiS!$B$4:$B$994,I886)))),"")</f>
        <v/>
      </c>
    </row>
    <row r="887" spans="4:12" x14ac:dyDescent="0.2">
      <c r="D887" s="150" t="str">
        <f>IF(C887&lt;&gt;"",IF(C887="Wn",SUMIFS(ZOiS!$G$4:$G$994,ZOiS!$B$4:$B$994,A887),IF(C887="Wn-Ma",SUMIFS(ZOiS!$G$4:$G$994,ZOiS!$B$4:$B$994,A887)-SUMIFS(ZOiS!$H$4:$H$994,ZOiS!$B$4:$B$994,A887),IF(C887="Ma-Wn",SUMIFS(ZOiS!$H$4:$H$994,ZOiS!$B$4:$B$994,A887)-SUMIFS(ZOiS!$G$4:$G$994,ZOiS!$B$4:$B$994,A887),SUMIFS(ZOiS!$H$4:$H$994,ZOiS!$B$4:$B$994,A887)))),"")</f>
        <v/>
      </c>
      <c r="H887" s="150" t="str">
        <f>IF(G887&lt;&gt;"",IF(G887="Wn",SUMIFS(ZOiS!$G$4:$G$994,ZOiS!$B$4:$B$994,E887),IF(G887="Wn-Ma",SUMIFS(ZOiS!$G$4:$G$994,ZOiS!$B$4:$B$994,E887)-SUMIFS(ZOiS!$H$4:$H$994,ZOiS!$B$4:$B$994,E887),IF(G887="Ma-Wn",SUMIFS(ZOiS!$H$4:$H$994,ZOiS!$B$4:$B$994,E887)-SUMIFS(ZOiS!$G$4:$G$994,ZOiS!$B$4:$B$994,E887),SUMIFS(ZOiS!$H$4:$H$994,ZOiS!$B$4:$B$994,E887)))),"")</f>
        <v/>
      </c>
      <c r="L887" s="150" t="str">
        <f>IF(K887&lt;&gt;"",IF(K887="Wn",SUMIFS(ZOiS!$E$4:$E$994,ZOiS!$B$4:$B$994,I887),IF(K887="Wn-Ma",SUMIFS(ZOiS!$E$4:$E$994,ZOiS!$B$4:$B$994,I887)-SUMIFS(ZOiS!$F$4:$F$994,ZOiS!$B$4:$B$994,I887),IF(K887="Ma-Wn",SUMIFS(ZOiS!$F$4:$F$994,ZOiS!$B$4:$B$994,I887)-SUMIFS(ZOiS!$E$4:$E$994,ZOiS!$B$4:$B$994,I887),SUMIFS(ZOiS!$F$4:$F$994,ZOiS!$B$4:$B$994,I887)))),"")</f>
        <v/>
      </c>
    </row>
    <row r="888" spans="4:12" x14ac:dyDescent="0.2">
      <c r="D888" s="150" t="str">
        <f>IF(C888&lt;&gt;"",IF(C888="Wn",SUMIFS(ZOiS!$G$4:$G$994,ZOiS!$B$4:$B$994,A888),IF(C888="Wn-Ma",SUMIFS(ZOiS!$G$4:$G$994,ZOiS!$B$4:$B$994,A888)-SUMIFS(ZOiS!$H$4:$H$994,ZOiS!$B$4:$B$994,A888),IF(C888="Ma-Wn",SUMIFS(ZOiS!$H$4:$H$994,ZOiS!$B$4:$B$994,A888)-SUMIFS(ZOiS!$G$4:$G$994,ZOiS!$B$4:$B$994,A888),SUMIFS(ZOiS!$H$4:$H$994,ZOiS!$B$4:$B$994,A888)))),"")</f>
        <v/>
      </c>
      <c r="H888" s="150" t="str">
        <f>IF(G888&lt;&gt;"",IF(G888="Wn",SUMIFS(ZOiS!$G$4:$G$994,ZOiS!$B$4:$B$994,E888),IF(G888="Wn-Ma",SUMIFS(ZOiS!$G$4:$G$994,ZOiS!$B$4:$B$994,E888)-SUMIFS(ZOiS!$H$4:$H$994,ZOiS!$B$4:$B$994,E888),IF(G888="Ma-Wn",SUMIFS(ZOiS!$H$4:$H$994,ZOiS!$B$4:$B$994,E888)-SUMIFS(ZOiS!$G$4:$G$994,ZOiS!$B$4:$B$994,E888),SUMIFS(ZOiS!$H$4:$H$994,ZOiS!$B$4:$B$994,E888)))),"")</f>
        <v/>
      </c>
      <c r="L888" s="150" t="str">
        <f>IF(K888&lt;&gt;"",IF(K888="Wn",SUMIFS(ZOiS!$E$4:$E$994,ZOiS!$B$4:$B$994,I888),IF(K888="Wn-Ma",SUMIFS(ZOiS!$E$4:$E$994,ZOiS!$B$4:$B$994,I888)-SUMIFS(ZOiS!$F$4:$F$994,ZOiS!$B$4:$B$994,I888),IF(K888="Ma-Wn",SUMIFS(ZOiS!$F$4:$F$994,ZOiS!$B$4:$B$994,I888)-SUMIFS(ZOiS!$E$4:$E$994,ZOiS!$B$4:$B$994,I888),SUMIFS(ZOiS!$F$4:$F$994,ZOiS!$B$4:$B$994,I888)))),"")</f>
        <v/>
      </c>
    </row>
    <row r="889" spans="4:12" x14ac:dyDescent="0.2">
      <c r="D889" s="150" t="str">
        <f>IF(C889&lt;&gt;"",IF(C889="Wn",SUMIFS(ZOiS!$G$4:$G$994,ZOiS!$B$4:$B$994,A889),IF(C889="Wn-Ma",SUMIFS(ZOiS!$G$4:$G$994,ZOiS!$B$4:$B$994,A889)-SUMIFS(ZOiS!$H$4:$H$994,ZOiS!$B$4:$B$994,A889),IF(C889="Ma-Wn",SUMIFS(ZOiS!$H$4:$H$994,ZOiS!$B$4:$B$994,A889)-SUMIFS(ZOiS!$G$4:$G$994,ZOiS!$B$4:$B$994,A889),SUMIFS(ZOiS!$H$4:$H$994,ZOiS!$B$4:$B$994,A889)))),"")</f>
        <v/>
      </c>
      <c r="H889" s="150" t="str">
        <f>IF(G889&lt;&gt;"",IF(G889="Wn",SUMIFS(ZOiS!$G$4:$G$994,ZOiS!$B$4:$B$994,E889),IF(G889="Wn-Ma",SUMIFS(ZOiS!$G$4:$G$994,ZOiS!$B$4:$B$994,E889)-SUMIFS(ZOiS!$H$4:$H$994,ZOiS!$B$4:$B$994,E889),IF(G889="Ma-Wn",SUMIFS(ZOiS!$H$4:$H$994,ZOiS!$B$4:$B$994,E889)-SUMIFS(ZOiS!$G$4:$G$994,ZOiS!$B$4:$B$994,E889),SUMIFS(ZOiS!$H$4:$H$994,ZOiS!$B$4:$B$994,E889)))),"")</f>
        <v/>
      </c>
      <c r="L889" s="150" t="str">
        <f>IF(K889&lt;&gt;"",IF(K889="Wn",SUMIFS(ZOiS!$E$4:$E$994,ZOiS!$B$4:$B$994,I889),IF(K889="Wn-Ma",SUMIFS(ZOiS!$E$4:$E$994,ZOiS!$B$4:$B$994,I889)-SUMIFS(ZOiS!$F$4:$F$994,ZOiS!$B$4:$B$994,I889),IF(K889="Ma-Wn",SUMIFS(ZOiS!$F$4:$F$994,ZOiS!$B$4:$B$994,I889)-SUMIFS(ZOiS!$E$4:$E$994,ZOiS!$B$4:$B$994,I889),SUMIFS(ZOiS!$F$4:$F$994,ZOiS!$B$4:$B$994,I889)))),"")</f>
        <v/>
      </c>
    </row>
    <row r="890" spans="4:12" x14ac:dyDescent="0.2">
      <c r="D890" s="150" t="str">
        <f>IF(C890&lt;&gt;"",IF(C890="Wn",SUMIFS(ZOiS!$G$4:$G$994,ZOiS!$B$4:$B$994,A890),IF(C890="Wn-Ma",SUMIFS(ZOiS!$G$4:$G$994,ZOiS!$B$4:$B$994,A890)-SUMIFS(ZOiS!$H$4:$H$994,ZOiS!$B$4:$B$994,A890),IF(C890="Ma-Wn",SUMIFS(ZOiS!$H$4:$H$994,ZOiS!$B$4:$B$994,A890)-SUMIFS(ZOiS!$G$4:$G$994,ZOiS!$B$4:$B$994,A890),SUMIFS(ZOiS!$H$4:$H$994,ZOiS!$B$4:$B$994,A890)))),"")</f>
        <v/>
      </c>
      <c r="H890" s="150" t="str">
        <f>IF(G890&lt;&gt;"",IF(G890="Wn",SUMIFS(ZOiS!$G$4:$G$994,ZOiS!$B$4:$B$994,E890),IF(G890="Wn-Ma",SUMIFS(ZOiS!$G$4:$G$994,ZOiS!$B$4:$B$994,E890)-SUMIFS(ZOiS!$H$4:$H$994,ZOiS!$B$4:$B$994,E890),IF(G890="Ma-Wn",SUMIFS(ZOiS!$H$4:$H$994,ZOiS!$B$4:$B$994,E890)-SUMIFS(ZOiS!$G$4:$G$994,ZOiS!$B$4:$B$994,E890),SUMIFS(ZOiS!$H$4:$H$994,ZOiS!$B$4:$B$994,E890)))),"")</f>
        <v/>
      </c>
      <c r="L890" s="150" t="str">
        <f>IF(K890&lt;&gt;"",IF(K890="Wn",SUMIFS(ZOiS!$E$4:$E$994,ZOiS!$B$4:$B$994,I890),IF(K890="Wn-Ma",SUMIFS(ZOiS!$E$4:$E$994,ZOiS!$B$4:$B$994,I890)-SUMIFS(ZOiS!$F$4:$F$994,ZOiS!$B$4:$B$994,I890),IF(K890="Ma-Wn",SUMIFS(ZOiS!$F$4:$F$994,ZOiS!$B$4:$B$994,I890)-SUMIFS(ZOiS!$E$4:$E$994,ZOiS!$B$4:$B$994,I890),SUMIFS(ZOiS!$F$4:$F$994,ZOiS!$B$4:$B$994,I890)))),"")</f>
        <v/>
      </c>
    </row>
    <row r="891" spans="4:12" x14ac:dyDescent="0.2">
      <c r="D891" s="150" t="str">
        <f>IF(C891&lt;&gt;"",IF(C891="Wn",SUMIFS(ZOiS!$G$4:$G$994,ZOiS!$B$4:$B$994,A891),IF(C891="Wn-Ma",SUMIFS(ZOiS!$G$4:$G$994,ZOiS!$B$4:$B$994,A891)-SUMIFS(ZOiS!$H$4:$H$994,ZOiS!$B$4:$B$994,A891),IF(C891="Ma-Wn",SUMIFS(ZOiS!$H$4:$H$994,ZOiS!$B$4:$B$994,A891)-SUMIFS(ZOiS!$G$4:$G$994,ZOiS!$B$4:$B$994,A891),SUMIFS(ZOiS!$H$4:$H$994,ZOiS!$B$4:$B$994,A891)))),"")</f>
        <v/>
      </c>
      <c r="H891" s="150" t="str">
        <f>IF(G891&lt;&gt;"",IF(G891="Wn",SUMIFS(ZOiS!$G$4:$G$994,ZOiS!$B$4:$B$994,E891),IF(G891="Wn-Ma",SUMIFS(ZOiS!$G$4:$G$994,ZOiS!$B$4:$B$994,E891)-SUMIFS(ZOiS!$H$4:$H$994,ZOiS!$B$4:$B$994,E891),IF(G891="Ma-Wn",SUMIFS(ZOiS!$H$4:$H$994,ZOiS!$B$4:$B$994,E891)-SUMIFS(ZOiS!$G$4:$G$994,ZOiS!$B$4:$B$994,E891),SUMIFS(ZOiS!$H$4:$H$994,ZOiS!$B$4:$B$994,E891)))),"")</f>
        <v/>
      </c>
      <c r="L891" s="150" t="str">
        <f>IF(K891&lt;&gt;"",IF(K891="Wn",SUMIFS(ZOiS!$E$4:$E$994,ZOiS!$B$4:$B$994,I891),IF(K891="Wn-Ma",SUMIFS(ZOiS!$E$4:$E$994,ZOiS!$B$4:$B$994,I891)-SUMIFS(ZOiS!$F$4:$F$994,ZOiS!$B$4:$B$994,I891),IF(K891="Ma-Wn",SUMIFS(ZOiS!$F$4:$F$994,ZOiS!$B$4:$B$994,I891)-SUMIFS(ZOiS!$E$4:$E$994,ZOiS!$B$4:$B$994,I891),SUMIFS(ZOiS!$F$4:$F$994,ZOiS!$B$4:$B$994,I891)))),"")</f>
        <v/>
      </c>
    </row>
    <row r="892" spans="4:12" x14ac:dyDescent="0.2">
      <c r="D892" s="150" t="str">
        <f>IF(C892&lt;&gt;"",IF(C892="Wn",SUMIFS(ZOiS!$G$4:$G$994,ZOiS!$B$4:$B$994,A892),IF(C892="Wn-Ma",SUMIFS(ZOiS!$G$4:$G$994,ZOiS!$B$4:$B$994,A892)-SUMIFS(ZOiS!$H$4:$H$994,ZOiS!$B$4:$B$994,A892),IF(C892="Ma-Wn",SUMIFS(ZOiS!$H$4:$H$994,ZOiS!$B$4:$B$994,A892)-SUMIFS(ZOiS!$G$4:$G$994,ZOiS!$B$4:$B$994,A892),SUMIFS(ZOiS!$H$4:$H$994,ZOiS!$B$4:$B$994,A892)))),"")</f>
        <v/>
      </c>
      <c r="H892" s="150" t="str">
        <f>IF(G892&lt;&gt;"",IF(G892="Wn",SUMIFS(ZOiS!$G$4:$G$994,ZOiS!$B$4:$B$994,E892),IF(G892="Wn-Ma",SUMIFS(ZOiS!$G$4:$G$994,ZOiS!$B$4:$B$994,E892)-SUMIFS(ZOiS!$H$4:$H$994,ZOiS!$B$4:$B$994,E892),IF(G892="Ma-Wn",SUMIFS(ZOiS!$H$4:$H$994,ZOiS!$B$4:$B$994,E892)-SUMIFS(ZOiS!$G$4:$G$994,ZOiS!$B$4:$B$994,E892),SUMIFS(ZOiS!$H$4:$H$994,ZOiS!$B$4:$B$994,E892)))),"")</f>
        <v/>
      </c>
      <c r="L892" s="150" t="str">
        <f>IF(K892&lt;&gt;"",IF(K892="Wn",SUMIFS(ZOiS!$E$4:$E$994,ZOiS!$B$4:$B$994,I892),IF(K892="Wn-Ma",SUMIFS(ZOiS!$E$4:$E$994,ZOiS!$B$4:$B$994,I892)-SUMIFS(ZOiS!$F$4:$F$994,ZOiS!$B$4:$B$994,I892),IF(K892="Ma-Wn",SUMIFS(ZOiS!$F$4:$F$994,ZOiS!$B$4:$B$994,I892)-SUMIFS(ZOiS!$E$4:$E$994,ZOiS!$B$4:$B$994,I892),SUMIFS(ZOiS!$F$4:$F$994,ZOiS!$B$4:$B$994,I892)))),"")</f>
        <v/>
      </c>
    </row>
    <row r="893" spans="4:12" x14ac:dyDescent="0.2">
      <c r="D893" s="150" t="str">
        <f>IF(C893&lt;&gt;"",IF(C893="Wn",SUMIFS(ZOiS!$G$4:$G$994,ZOiS!$B$4:$B$994,A893),IF(C893="Wn-Ma",SUMIFS(ZOiS!$G$4:$G$994,ZOiS!$B$4:$B$994,A893)-SUMIFS(ZOiS!$H$4:$H$994,ZOiS!$B$4:$B$994,A893),IF(C893="Ma-Wn",SUMIFS(ZOiS!$H$4:$H$994,ZOiS!$B$4:$B$994,A893)-SUMIFS(ZOiS!$G$4:$G$994,ZOiS!$B$4:$B$994,A893),SUMIFS(ZOiS!$H$4:$H$994,ZOiS!$B$4:$B$994,A893)))),"")</f>
        <v/>
      </c>
      <c r="H893" s="150" t="str">
        <f>IF(G893&lt;&gt;"",IF(G893="Wn",SUMIFS(ZOiS!$G$4:$G$994,ZOiS!$B$4:$B$994,E893),IF(G893="Wn-Ma",SUMIFS(ZOiS!$G$4:$G$994,ZOiS!$B$4:$B$994,E893)-SUMIFS(ZOiS!$H$4:$H$994,ZOiS!$B$4:$B$994,E893),IF(G893="Ma-Wn",SUMIFS(ZOiS!$H$4:$H$994,ZOiS!$B$4:$B$994,E893)-SUMIFS(ZOiS!$G$4:$G$994,ZOiS!$B$4:$B$994,E893),SUMIFS(ZOiS!$H$4:$H$994,ZOiS!$B$4:$B$994,E893)))),"")</f>
        <v/>
      </c>
      <c r="L893" s="150" t="str">
        <f>IF(K893&lt;&gt;"",IF(K893="Wn",SUMIFS(ZOiS!$E$4:$E$994,ZOiS!$B$4:$B$994,I893),IF(K893="Wn-Ma",SUMIFS(ZOiS!$E$4:$E$994,ZOiS!$B$4:$B$994,I893)-SUMIFS(ZOiS!$F$4:$F$994,ZOiS!$B$4:$B$994,I893),IF(K893="Ma-Wn",SUMIFS(ZOiS!$F$4:$F$994,ZOiS!$B$4:$B$994,I893)-SUMIFS(ZOiS!$E$4:$E$994,ZOiS!$B$4:$B$994,I893),SUMIFS(ZOiS!$F$4:$F$994,ZOiS!$B$4:$B$994,I893)))),"")</f>
        <v/>
      </c>
    </row>
    <row r="894" spans="4:12" x14ac:dyDescent="0.2">
      <c r="D894" s="150" t="str">
        <f>IF(C894&lt;&gt;"",IF(C894="Wn",SUMIFS(ZOiS!$G$4:$G$994,ZOiS!$B$4:$B$994,A894),IF(C894="Wn-Ma",SUMIFS(ZOiS!$G$4:$G$994,ZOiS!$B$4:$B$994,A894)-SUMIFS(ZOiS!$H$4:$H$994,ZOiS!$B$4:$B$994,A894),IF(C894="Ma-Wn",SUMIFS(ZOiS!$H$4:$H$994,ZOiS!$B$4:$B$994,A894)-SUMIFS(ZOiS!$G$4:$G$994,ZOiS!$B$4:$B$994,A894),SUMIFS(ZOiS!$H$4:$H$994,ZOiS!$B$4:$B$994,A894)))),"")</f>
        <v/>
      </c>
      <c r="H894" s="150" t="str">
        <f>IF(G894&lt;&gt;"",IF(G894="Wn",SUMIFS(ZOiS!$G$4:$G$994,ZOiS!$B$4:$B$994,E894),IF(G894="Wn-Ma",SUMIFS(ZOiS!$G$4:$G$994,ZOiS!$B$4:$B$994,E894)-SUMIFS(ZOiS!$H$4:$H$994,ZOiS!$B$4:$B$994,E894),IF(G894="Ma-Wn",SUMIFS(ZOiS!$H$4:$H$994,ZOiS!$B$4:$B$994,E894)-SUMIFS(ZOiS!$G$4:$G$994,ZOiS!$B$4:$B$994,E894),SUMIFS(ZOiS!$H$4:$H$994,ZOiS!$B$4:$B$994,E894)))),"")</f>
        <v/>
      </c>
      <c r="L894" s="150" t="str">
        <f>IF(K894&lt;&gt;"",IF(K894="Wn",SUMIFS(ZOiS!$E$4:$E$994,ZOiS!$B$4:$B$994,I894),IF(K894="Wn-Ma",SUMIFS(ZOiS!$E$4:$E$994,ZOiS!$B$4:$B$994,I894)-SUMIFS(ZOiS!$F$4:$F$994,ZOiS!$B$4:$B$994,I894),IF(K894="Ma-Wn",SUMIFS(ZOiS!$F$4:$F$994,ZOiS!$B$4:$B$994,I894)-SUMIFS(ZOiS!$E$4:$E$994,ZOiS!$B$4:$B$994,I894),SUMIFS(ZOiS!$F$4:$F$994,ZOiS!$B$4:$B$994,I894)))),"")</f>
        <v/>
      </c>
    </row>
    <row r="895" spans="4:12" x14ac:dyDescent="0.2">
      <c r="D895" s="150" t="str">
        <f>IF(C895&lt;&gt;"",IF(C895="Wn",SUMIFS(ZOiS!$G$4:$G$994,ZOiS!$B$4:$B$994,A895),IF(C895="Wn-Ma",SUMIFS(ZOiS!$G$4:$G$994,ZOiS!$B$4:$B$994,A895)-SUMIFS(ZOiS!$H$4:$H$994,ZOiS!$B$4:$B$994,A895),IF(C895="Ma-Wn",SUMIFS(ZOiS!$H$4:$H$994,ZOiS!$B$4:$B$994,A895)-SUMIFS(ZOiS!$G$4:$G$994,ZOiS!$B$4:$B$994,A895),SUMIFS(ZOiS!$H$4:$H$994,ZOiS!$B$4:$B$994,A895)))),"")</f>
        <v/>
      </c>
      <c r="H895" s="150" t="str">
        <f>IF(G895&lt;&gt;"",IF(G895="Wn",SUMIFS(ZOiS!$G$4:$G$994,ZOiS!$B$4:$B$994,E895),IF(G895="Wn-Ma",SUMIFS(ZOiS!$G$4:$G$994,ZOiS!$B$4:$B$994,E895)-SUMIFS(ZOiS!$H$4:$H$994,ZOiS!$B$4:$B$994,E895),IF(G895="Ma-Wn",SUMIFS(ZOiS!$H$4:$H$994,ZOiS!$B$4:$B$994,E895)-SUMIFS(ZOiS!$G$4:$G$994,ZOiS!$B$4:$B$994,E895),SUMIFS(ZOiS!$H$4:$H$994,ZOiS!$B$4:$B$994,E895)))),"")</f>
        <v/>
      </c>
      <c r="L895" s="150" t="str">
        <f>IF(K895&lt;&gt;"",IF(K895="Wn",SUMIFS(ZOiS!$E$4:$E$994,ZOiS!$B$4:$B$994,I895),IF(K895="Wn-Ma",SUMIFS(ZOiS!$E$4:$E$994,ZOiS!$B$4:$B$994,I895)-SUMIFS(ZOiS!$F$4:$F$994,ZOiS!$B$4:$B$994,I895),IF(K895="Ma-Wn",SUMIFS(ZOiS!$F$4:$F$994,ZOiS!$B$4:$B$994,I895)-SUMIFS(ZOiS!$E$4:$E$994,ZOiS!$B$4:$B$994,I895),SUMIFS(ZOiS!$F$4:$F$994,ZOiS!$B$4:$B$994,I895)))),"")</f>
        <v/>
      </c>
    </row>
    <row r="896" spans="4:12" x14ac:dyDescent="0.2">
      <c r="D896" s="150" t="str">
        <f>IF(C896&lt;&gt;"",IF(C896="Wn",SUMIFS(ZOiS!$G$4:$G$994,ZOiS!$B$4:$B$994,A896),IF(C896="Wn-Ma",SUMIFS(ZOiS!$G$4:$G$994,ZOiS!$B$4:$B$994,A896)-SUMIFS(ZOiS!$H$4:$H$994,ZOiS!$B$4:$B$994,A896),IF(C896="Ma-Wn",SUMIFS(ZOiS!$H$4:$H$994,ZOiS!$B$4:$B$994,A896)-SUMIFS(ZOiS!$G$4:$G$994,ZOiS!$B$4:$B$994,A896),SUMIFS(ZOiS!$H$4:$H$994,ZOiS!$B$4:$B$994,A896)))),"")</f>
        <v/>
      </c>
      <c r="H896" s="150" t="str">
        <f>IF(G896&lt;&gt;"",IF(G896="Wn",SUMIFS(ZOiS!$G$4:$G$994,ZOiS!$B$4:$B$994,E896),IF(G896="Wn-Ma",SUMIFS(ZOiS!$G$4:$G$994,ZOiS!$B$4:$B$994,E896)-SUMIFS(ZOiS!$H$4:$H$994,ZOiS!$B$4:$B$994,E896),IF(G896="Ma-Wn",SUMIFS(ZOiS!$H$4:$H$994,ZOiS!$B$4:$B$994,E896)-SUMIFS(ZOiS!$G$4:$G$994,ZOiS!$B$4:$B$994,E896),SUMIFS(ZOiS!$H$4:$H$994,ZOiS!$B$4:$B$994,E896)))),"")</f>
        <v/>
      </c>
      <c r="L896" s="150" t="str">
        <f>IF(K896&lt;&gt;"",IF(K896="Wn",SUMIFS(ZOiS!$E$4:$E$994,ZOiS!$B$4:$B$994,I896),IF(K896="Wn-Ma",SUMIFS(ZOiS!$E$4:$E$994,ZOiS!$B$4:$B$994,I896)-SUMIFS(ZOiS!$F$4:$F$994,ZOiS!$B$4:$B$994,I896),IF(K896="Ma-Wn",SUMIFS(ZOiS!$F$4:$F$994,ZOiS!$B$4:$B$994,I896)-SUMIFS(ZOiS!$E$4:$E$994,ZOiS!$B$4:$B$994,I896),SUMIFS(ZOiS!$F$4:$F$994,ZOiS!$B$4:$B$994,I896)))),"")</f>
        <v/>
      </c>
    </row>
    <row r="897" spans="4:12" x14ac:dyDescent="0.2">
      <c r="D897" s="150" t="str">
        <f>IF(C897&lt;&gt;"",IF(C897="Wn",SUMIFS(ZOiS!$G$4:$G$994,ZOiS!$B$4:$B$994,A897),IF(C897="Wn-Ma",SUMIFS(ZOiS!$G$4:$G$994,ZOiS!$B$4:$B$994,A897)-SUMIFS(ZOiS!$H$4:$H$994,ZOiS!$B$4:$B$994,A897),IF(C897="Ma-Wn",SUMIFS(ZOiS!$H$4:$H$994,ZOiS!$B$4:$B$994,A897)-SUMIFS(ZOiS!$G$4:$G$994,ZOiS!$B$4:$B$994,A897),SUMIFS(ZOiS!$H$4:$H$994,ZOiS!$B$4:$B$994,A897)))),"")</f>
        <v/>
      </c>
      <c r="H897" s="150" t="str">
        <f>IF(G897&lt;&gt;"",IF(G897="Wn",SUMIFS(ZOiS!$G$4:$G$994,ZOiS!$B$4:$B$994,E897),IF(G897="Wn-Ma",SUMIFS(ZOiS!$G$4:$G$994,ZOiS!$B$4:$B$994,E897)-SUMIFS(ZOiS!$H$4:$H$994,ZOiS!$B$4:$B$994,E897),IF(G897="Ma-Wn",SUMIFS(ZOiS!$H$4:$H$994,ZOiS!$B$4:$B$994,E897)-SUMIFS(ZOiS!$G$4:$G$994,ZOiS!$B$4:$B$994,E897),SUMIFS(ZOiS!$H$4:$H$994,ZOiS!$B$4:$B$994,E897)))),"")</f>
        <v/>
      </c>
      <c r="L897" s="150" t="str">
        <f>IF(K897&lt;&gt;"",IF(K897="Wn",SUMIFS(ZOiS!$E$4:$E$994,ZOiS!$B$4:$B$994,I897),IF(K897="Wn-Ma",SUMIFS(ZOiS!$E$4:$E$994,ZOiS!$B$4:$B$994,I897)-SUMIFS(ZOiS!$F$4:$F$994,ZOiS!$B$4:$B$994,I897),IF(K897="Ma-Wn",SUMIFS(ZOiS!$F$4:$F$994,ZOiS!$B$4:$B$994,I897)-SUMIFS(ZOiS!$E$4:$E$994,ZOiS!$B$4:$B$994,I897),SUMIFS(ZOiS!$F$4:$F$994,ZOiS!$B$4:$B$994,I897)))),"")</f>
        <v/>
      </c>
    </row>
    <row r="898" spans="4:12" x14ac:dyDescent="0.2">
      <c r="D898" s="150" t="str">
        <f>IF(C898&lt;&gt;"",IF(C898="Wn",SUMIFS(ZOiS!$G$4:$G$994,ZOiS!$B$4:$B$994,A898),IF(C898="Wn-Ma",SUMIFS(ZOiS!$G$4:$G$994,ZOiS!$B$4:$B$994,A898)-SUMIFS(ZOiS!$H$4:$H$994,ZOiS!$B$4:$B$994,A898),IF(C898="Ma-Wn",SUMIFS(ZOiS!$H$4:$H$994,ZOiS!$B$4:$B$994,A898)-SUMIFS(ZOiS!$G$4:$G$994,ZOiS!$B$4:$B$994,A898),SUMIFS(ZOiS!$H$4:$H$994,ZOiS!$B$4:$B$994,A898)))),"")</f>
        <v/>
      </c>
      <c r="H898" s="150" t="str">
        <f>IF(G898&lt;&gt;"",IF(G898="Wn",SUMIFS(ZOiS!$G$4:$G$994,ZOiS!$B$4:$B$994,E898),IF(G898="Wn-Ma",SUMIFS(ZOiS!$G$4:$G$994,ZOiS!$B$4:$B$994,E898)-SUMIFS(ZOiS!$H$4:$H$994,ZOiS!$B$4:$B$994,E898),IF(G898="Ma-Wn",SUMIFS(ZOiS!$H$4:$H$994,ZOiS!$B$4:$B$994,E898)-SUMIFS(ZOiS!$G$4:$G$994,ZOiS!$B$4:$B$994,E898),SUMIFS(ZOiS!$H$4:$H$994,ZOiS!$B$4:$B$994,E898)))),"")</f>
        <v/>
      </c>
      <c r="L898" s="150" t="str">
        <f>IF(K898&lt;&gt;"",IF(K898="Wn",SUMIFS(ZOiS!$E$4:$E$994,ZOiS!$B$4:$B$994,I898),IF(K898="Wn-Ma",SUMIFS(ZOiS!$E$4:$E$994,ZOiS!$B$4:$B$994,I898)-SUMIFS(ZOiS!$F$4:$F$994,ZOiS!$B$4:$B$994,I898),IF(K898="Ma-Wn",SUMIFS(ZOiS!$F$4:$F$994,ZOiS!$B$4:$B$994,I898)-SUMIFS(ZOiS!$E$4:$E$994,ZOiS!$B$4:$B$994,I898),SUMIFS(ZOiS!$F$4:$F$994,ZOiS!$B$4:$B$994,I898)))),"")</f>
        <v/>
      </c>
    </row>
    <row r="899" spans="4:12" x14ac:dyDescent="0.2">
      <c r="D899" s="150" t="str">
        <f>IF(C899&lt;&gt;"",IF(C899="Wn",SUMIFS(ZOiS!$G$4:$G$994,ZOiS!$B$4:$B$994,A899),IF(C899="Wn-Ma",SUMIFS(ZOiS!$G$4:$G$994,ZOiS!$B$4:$B$994,A899)-SUMIFS(ZOiS!$H$4:$H$994,ZOiS!$B$4:$B$994,A899),IF(C899="Ma-Wn",SUMIFS(ZOiS!$H$4:$H$994,ZOiS!$B$4:$B$994,A899)-SUMIFS(ZOiS!$G$4:$G$994,ZOiS!$B$4:$B$994,A899),SUMIFS(ZOiS!$H$4:$H$994,ZOiS!$B$4:$B$994,A899)))),"")</f>
        <v/>
      </c>
      <c r="H899" s="150" t="str">
        <f>IF(G899&lt;&gt;"",IF(G899="Wn",SUMIFS(ZOiS!$G$4:$G$994,ZOiS!$B$4:$B$994,E899),IF(G899="Wn-Ma",SUMIFS(ZOiS!$G$4:$G$994,ZOiS!$B$4:$B$994,E899)-SUMIFS(ZOiS!$H$4:$H$994,ZOiS!$B$4:$B$994,E899),IF(G899="Ma-Wn",SUMIFS(ZOiS!$H$4:$H$994,ZOiS!$B$4:$B$994,E899)-SUMIFS(ZOiS!$G$4:$G$994,ZOiS!$B$4:$B$994,E899),SUMIFS(ZOiS!$H$4:$H$994,ZOiS!$B$4:$B$994,E899)))),"")</f>
        <v/>
      </c>
      <c r="L899" s="150" t="str">
        <f>IF(K899&lt;&gt;"",IF(K899="Wn",SUMIFS(ZOiS!$E$4:$E$994,ZOiS!$B$4:$B$994,I899),IF(K899="Wn-Ma",SUMIFS(ZOiS!$E$4:$E$994,ZOiS!$B$4:$B$994,I899)-SUMIFS(ZOiS!$F$4:$F$994,ZOiS!$B$4:$B$994,I899),IF(K899="Ma-Wn",SUMIFS(ZOiS!$F$4:$F$994,ZOiS!$B$4:$B$994,I899)-SUMIFS(ZOiS!$E$4:$E$994,ZOiS!$B$4:$B$994,I899),SUMIFS(ZOiS!$F$4:$F$994,ZOiS!$B$4:$B$994,I899)))),"")</f>
        <v/>
      </c>
    </row>
    <row r="900" spans="4:12" x14ac:dyDescent="0.2">
      <c r="D900" s="150" t="str">
        <f>IF(C900&lt;&gt;"",IF(C900="Wn",SUMIFS(ZOiS!$G$4:$G$994,ZOiS!$B$4:$B$994,A900),IF(C900="Wn-Ma",SUMIFS(ZOiS!$G$4:$G$994,ZOiS!$B$4:$B$994,A900)-SUMIFS(ZOiS!$H$4:$H$994,ZOiS!$B$4:$B$994,A900),IF(C900="Ma-Wn",SUMIFS(ZOiS!$H$4:$H$994,ZOiS!$B$4:$B$994,A900)-SUMIFS(ZOiS!$G$4:$G$994,ZOiS!$B$4:$B$994,A900),SUMIFS(ZOiS!$H$4:$H$994,ZOiS!$B$4:$B$994,A900)))),"")</f>
        <v/>
      </c>
      <c r="H900" s="150" t="str">
        <f>IF(G900&lt;&gt;"",IF(G900="Wn",SUMIFS(ZOiS!$G$4:$G$994,ZOiS!$B$4:$B$994,E900),IF(G900="Wn-Ma",SUMIFS(ZOiS!$G$4:$G$994,ZOiS!$B$4:$B$994,E900)-SUMIFS(ZOiS!$H$4:$H$994,ZOiS!$B$4:$B$994,E900),IF(G900="Ma-Wn",SUMIFS(ZOiS!$H$4:$H$994,ZOiS!$B$4:$B$994,E900)-SUMIFS(ZOiS!$G$4:$G$994,ZOiS!$B$4:$B$994,E900),SUMIFS(ZOiS!$H$4:$H$994,ZOiS!$B$4:$B$994,E900)))),"")</f>
        <v/>
      </c>
      <c r="L900" s="150" t="str">
        <f>IF(K900&lt;&gt;"",IF(K900="Wn",SUMIFS(ZOiS!$E$4:$E$994,ZOiS!$B$4:$B$994,I900),IF(K900="Wn-Ma",SUMIFS(ZOiS!$E$4:$E$994,ZOiS!$B$4:$B$994,I900)-SUMIFS(ZOiS!$F$4:$F$994,ZOiS!$B$4:$B$994,I900),IF(K900="Ma-Wn",SUMIFS(ZOiS!$F$4:$F$994,ZOiS!$B$4:$B$994,I900)-SUMIFS(ZOiS!$E$4:$E$994,ZOiS!$B$4:$B$994,I900),SUMIFS(ZOiS!$F$4:$F$994,ZOiS!$B$4:$B$994,I900)))),"")</f>
        <v/>
      </c>
    </row>
    <row r="901" spans="4:12" x14ac:dyDescent="0.2">
      <c r="D901" s="150" t="str">
        <f>IF(C901&lt;&gt;"",IF(C901="Wn",SUMIFS(ZOiS!$G$4:$G$994,ZOiS!$B$4:$B$994,A901),IF(C901="Wn-Ma",SUMIFS(ZOiS!$G$4:$G$994,ZOiS!$B$4:$B$994,A901)-SUMIFS(ZOiS!$H$4:$H$994,ZOiS!$B$4:$B$994,A901),IF(C901="Ma-Wn",SUMIFS(ZOiS!$H$4:$H$994,ZOiS!$B$4:$B$994,A901)-SUMIFS(ZOiS!$G$4:$G$994,ZOiS!$B$4:$B$994,A901),SUMIFS(ZOiS!$H$4:$H$994,ZOiS!$B$4:$B$994,A901)))),"")</f>
        <v/>
      </c>
      <c r="H901" s="150" t="str">
        <f>IF(G901&lt;&gt;"",IF(G901="Wn",SUMIFS(ZOiS!$G$4:$G$994,ZOiS!$B$4:$B$994,E901),IF(G901="Wn-Ma",SUMIFS(ZOiS!$G$4:$G$994,ZOiS!$B$4:$B$994,E901)-SUMIFS(ZOiS!$H$4:$H$994,ZOiS!$B$4:$B$994,E901),IF(G901="Ma-Wn",SUMIFS(ZOiS!$H$4:$H$994,ZOiS!$B$4:$B$994,E901)-SUMIFS(ZOiS!$G$4:$G$994,ZOiS!$B$4:$B$994,E901),SUMIFS(ZOiS!$H$4:$H$994,ZOiS!$B$4:$B$994,E901)))),"")</f>
        <v/>
      </c>
      <c r="L901" s="150" t="str">
        <f>IF(K901&lt;&gt;"",IF(K901="Wn",SUMIFS(ZOiS!$E$4:$E$994,ZOiS!$B$4:$B$994,I901),IF(K901="Wn-Ma",SUMIFS(ZOiS!$E$4:$E$994,ZOiS!$B$4:$B$994,I901)-SUMIFS(ZOiS!$F$4:$F$994,ZOiS!$B$4:$B$994,I901),IF(K901="Ma-Wn",SUMIFS(ZOiS!$F$4:$F$994,ZOiS!$B$4:$B$994,I901)-SUMIFS(ZOiS!$E$4:$E$994,ZOiS!$B$4:$B$994,I901),SUMIFS(ZOiS!$F$4:$F$994,ZOiS!$B$4:$B$994,I901)))),"")</f>
        <v/>
      </c>
    </row>
    <row r="902" spans="4:12" x14ac:dyDescent="0.2">
      <c r="D902" s="150" t="str">
        <f>IF(C902&lt;&gt;"",IF(C902="Wn",SUMIFS(ZOiS!$G$4:$G$994,ZOiS!$B$4:$B$994,A902),IF(C902="Wn-Ma",SUMIFS(ZOiS!$G$4:$G$994,ZOiS!$B$4:$B$994,A902)-SUMIFS(ZOiS!$H$4:$H$994,ZOiS!$B$4:$B$994,A902),IF(C902="Ma-Wn",SUMIFS(ZOiS!$H$4:$H$994,ZOiS!$B$4:$B$994,A902)-SUMIFS(ZOiS!$G$4:$G$994,ZOiS!$B$4:$B$994,A902),SUMIFS(ZOiS!$H$4:$H$994,ZOiS!$B$4:$B$994,A902)))),"")</f>
        <v/>
      </c>
      <c r="H902" s="150" t="str">
        <f>IF(G902&lt;&gt;"",IF(G902="Wn",SUMIFS(ZOiS!$G$4:$G$994,ZOiS!$B$4:$B$994,E902),IF(G902="Wn-Ma",SUMIFS(ZOiS!$G$4:$G$994,ZOiS!$B$4:$B$994,E902)-SUMIFS(ZOiS!$H$4:$H$994,ZOiS!$B$4:$B$994,E902),IF(G902="Ma-Wn",SUMIFS(ZOiS!$H$4:$H$994,ZOiS!$B$4:$B$994,E902)-SUMIFS(ZOiS!$G$4:$G$994,ZOiS!$B$4:$B$994,E902),SUMIFS(ZOiS!$H$4:$H$994,ZOiS!$B$4:$B$994,E902)))),"")</f>
        <v/>
      </c>
      <c r="L902" s="150" t="str">
        <f>IF(K902&lt;&gt;"",IF(K902="Wn",SUMIFS(ZOiS!$E$4:$E$994,ZOiS!$B$4:$B$994,I902),IF(K902="Wn-Ma",SUMIFS(ZOiS!$E$4:$E$994,ZOiS!$B$4:$B$994,I902)-SUMIFS(ZOiS!$F$4:$F$994,ZOiS!$B$4:$B$994,I902),IF(K902="Ma-Wn",SUMIFS(ZOiS!$F$4:$F$994,ZOiS!$B$4:$B$994,I902)-SUMIFS(ZOiS!$E$4:$E$994,ZOiS!$B$4:$B$994,I902),SUMIFS(ZOiS!$F$4:$F$994,ZOiS!$B$4:$B$994,I902)))),"")</f>
        <v/>
      </c>
    </row>
    <row r="903" spans="4:12" x14ac:dyDescent="0.2">
      <c r="D903" s="150" t="str">
        <f>IF(C903&lt;&gt;"",IF(C903="Wn",SUMIFS(ZOiS!$G$4:$G$994,ZOiS!$B$4:$B$994,A903),IF(C903="Wn-Ma",SUMIFS(ZOiS!$G$4:$G$994,ZOiS!$B$4:$B$994,A903)-SUMIFS(ZOiS!$H$4:$H$994,ZOiS!$B$4:$B$994,A903),IF(C903="Ma-Wn",SUMIFS(ZOiS!$H$4:$H$994,ZOiS!$B$4:$B$994,A903)-SUMIFS(ZOiS!$G$4:$G$994,ZOiS!$B$4:$B$994,A903),SUMIFS(ZOiS!$H$4:$H$994,ZOiS!$B$4:$B$994,A903)))),"")</f>
        <v/>
      </c>
      <c r="H903" s="150" t="str">
        <f>IF(G903&lt;&gt;"",IF(G903="Wn",SUMIFS(ZOiS!$G$4:$G$994,ZOiS!$B$4:$B$994,E903),IF(G903="Wn-Ma",SUMIFS(ZOiS!$G$4:$G$994,ZOiS!$B$4:$B$994,E903)-SUMIFS(ZOiS!$H$4:$H$994,ZOiS!$B$4:$B$994,E903),IF(G903="Ma-Wn",SUMIFS(ZOiS!$H$4:$H$994,ZOiS!$B$4:$B$994,E903)-SUMIFS(ZOiS!$G$4:$G$994,ZOiS!$B$4:$B$994,E903),SUMIFS(ZOiS!$H$4:$H$994,ZOiS!$B$4:$B$994,E903)))),"")</f>
        <v/>
      </c>
      <c r="L903" s="150" t="str">
        <f>IF(K903&lt;&gt;"",IF(K903="Wn",SUMIFS(ZOiS!$E$4:$E$994,ZOiS!$B$4:$B$994,I903),IF(K903="Wn-Ma",SUMIFS(ZOiS!$E$4:$E$994,ZOiS!$B$4:$B$994,I903)-SUMIFS(ZOiS!$F$4:$F$994,ZOiS!$B$4:$B$994,I903),IF(K903="Ma-Wn",SUMIFS(ZOiS!$F$4:$F$994,ZOiS!$B$4:$B$994,I903)-SUMIFS(ZOiS!$E$4:$E$994,ZOiS!$B$4:$B$994,I903),SUMIFS(ZOiS!$F$4:$F$994,ZOiS!$B$4:$B$994,I903)))),"")</f>
        <v/>
      </c>
    </row>
    <row r="904" spans="4:12" x14ac:dyDescent="0.2">
      <c r="D904" s="150" t="str">
        <f>IF(C904&lt;&gt;"",IF(C904="Wn",SUMIFS(ZOiS!$G$4:$G$994,ZOiS!$B$4:$B$994,A904),IF(C904="Wn-Ma",SUMIFS(ZOiS!$G$4:$G$994,ZOiS!$B$4:$B$994,A904)-SUMIFS(ZOiS!$H$4:$H$994,ZOiS!$B$4:$B$994,A904),IF(C904="Ma-Wn",SUMIFS(ZOiS!$H$4:$H$994,ZOiS!$B$4:$B$994,A904)-SUMIFS(ZOiS!$G$4:$G$994,ZOiS!$B$4:$B$994,A904),SUMIFS(ZOiS!$H$4:$H$994,ZOiS!$B$4:$B$994,A904)))),"")</f>
        <v/>
      </c>
      <c r="H904" s="150" t="str">
        <f>IF(G904&lt;&gt;"",IF(G904="Wn",SUMIFS(ZOiS!$G$4:$G$994,ZOiS!$B$4:$B$994,E904),IF(G904="Wn-Ma",SUMIFS(ZOiS!$G$4:$G$994,ZOiS!$B$4:$B$994,E904)-SUMIFS(ZOiS!$H$4:$H$994,ZOiS!$B$4:$B$994,E904),IF(G904="Ma-Wn",SUMIFS(ZOiS!$H$4:$H$994,ZOiS!$B$4:$B$994,E904)-SUMIFS(ZOiS!$G$4:$G$994,ZOiS!$B$4:$B$994,E904),SUMIFS(ZOiS!$H$4:$H$994,ZOiS!$B$4:$B$994,E904)))),"")</f>
        <v/>
      </c>
      <c r="L904" s="150" t="str">
        <f>IF(K904&lt;&gt;"",IF(K904="Wn",SUMIFS(ZOiS!$E$4:$E$994,ZOiS!$B$4:$B$994,I904),IF(K904="Wn-Ma",SUMIFS(ZOiS!$E$4:$E$994,ZOiS!$B$4:$B$994,I904)-SUMIFS(ZOiS!$F$4:$F$994,ZOiS!$B$4:$B$994,I904),IF(K904="Ma-Wn",SUMIFS(ZOiS!$F$4:$F$994,ZOiS!$B$4:$B$994,I904)-SUMIFS(ZOiS!$E$4:$E$994,ZOiS!$B$4:$B$994,I904),SUMIFS(ZOiS!$F$4:$F$994,ZOiS!$B$4:$B$994,I904)))),"")</f>
        <v/>
      </c>
    </row>
    <row r="905" spans="4:12" x14ac:dyDescent="0.2">
      <c r="D905" s="150" t="str">
        <f>IF(C905&lt;&gt;"",IF(C905="Wn",SUMIFS(ZOiS!$G$4:$G$994,ZOiS!$B$4:$B$994,A905),IF(C905="Wn-Ma",SUMIFS(ZOiS!$G$4:$G$994,ZOiS!$B$4:$B$994,A905)-SUMIFS(ZOiS!$H$4:$H$994,ZOiS!$B$4:$B$994,A905),IF(C905="Ma-Wn",SUMIFS(ZOiS!$H$4:$H$994,ZOiS!$B$4:$B$994,A905)-SUMIFS(ZOiS!$G$4:$G$994,ZOiS!$B$4:$B$994,A905),SUMIFS(ZOiS!$H$4:$H$994,ZOiS!$B$4:$B$994,A905)))),"")</f>
        <v/>
      </c>
      <c r="H905" s="150" t="str">
        <f>IF(G905&lt;&gt;"",IF(G905="Wn",SUMIFS(ZOiS!$G$4:$G$994,ZOiS!$B$4:$B$994,E905),IF(G905="Wn-Ma",SUMIFS(ZOiS!$G$4:$G$994,ZOiS!$B$4:$B$994,E905)-SUMIFS(ZOiS!$H$4:$H$994,ZOiS!$B$4:$B$994,E905),IF(G905="Ma-Wn",SUMIFS(ZOiS!$H$4:$H$994,ZOiS!$B$4:$B$994,E905)-SUMIFS(ZOiS!$G$4:$G$994,ZOiS!$B$4:$B$994,E905),SUMIFS(ZOiS!$H$4:$H$994,ZOiS!$B$4:$B$994,E905)))),"")</f>
        <v/>
      </c>
      <c r="L905" s="150" t="str">
        <f>IF(K905&lt;&gt;"",IF(K905="Wn",SUMIFS(ZOiS!$E$4:$E$994,ZOiS!$B$4:$B$994,I905),IF(K905="Wn-Ma",SUMIFS(ZOiS!$E$4:$E$994,ZOiS!$B$4:$B$994,I905)-SUMIFS(ZOiS!$F$4:$F$994,ZOiS!$B$4:$B$994,I905),IF(K905="Ma-Wn",SUMIFS(ZOiS!$F$4:$F$994,ZOiS!$B$4:$B$994,I905)-SUMIFS(ZOiS!$E$4:$E$994,ZOiS!$B$4:$B$994,I905),SUMIFS(ZOiS!$F$4:$F$994,ZOiS!$B$4:$B$994,I905)))),"")</f>
        <v/>
      </c>
    </row>
    <row r="906" spans="4:12" x14ac:dyDescent="0.2">
      <c r="D906" s="150" t="str">
        <f>IF(C906&lt;&gt;"",IF(C906="Wn",SUMIFS(ZOiS!$G$4:$G$994,ZOiS!$B$4:$B$994,A906),IF(C906="Wn-Ma",SUMIFS(ZOiS!$G$4:$G$994,ZOiS!$B$4:$B$994,A906)-SUMIFS(ZOiS!$H$4:$H$994,ZOiS!$B$4:$B$994,A906),IF(C906="Ma-Wn",SUMIFS(ZOiS!$H$4:$H$994,ZOiS!$B$4:$B$994,A906)-SUMIFS(ZOiS!$G$4:$G$994,ZOiS!$B$4:$B$994,A906),SUMIFS(ZOiS!$H$4:$H$994,ZOiS!$B$4:$B$994,A906)))),"")</f>
        <v/>
      </c>
      <c r="H906" s="150" t="str">
        <f>IF(G906&lt;&gt;"",IF(G906="Wn",SUMIFS(ZOiS!$G$4:$G$994,ZOiS!$B$4:$B$994,E906),IF(G906="Wn-Ma",SUMIFS(ZOiS!$G$4:$G$994,ZOiS!$B$4:$B$994,E906)-SUMIFS(ZOiS!$H$4:$H$994,ZOiS!$B$4:$B$994,E906),IF(G906="Ma-Wn",SUMIFS(ZOiS!$H$4:$H$994,ZOiS!$B$4:$B$994,E906)-SUMIFS(ZOiS!$G$4:$G$994,ZOiS!$B$4:$B$994,E906),SUMIFS(ZOiS!$H$4:$H$994,ZOiS!$B$4:$B$994,E906)))),"")</f>
        <v/>
      </c>
      <c r="L906" s="150" t="str">
        <f>IF(K906&lt;&gt;"",IF(K906="Wn",SUMIFS(ZOiS!$E$4:$E$994,ZOiS!$B$4:$B$994,I906),IF(K906="Wn-Ma",SUMIFS(ZOiS!$E$4:$E$994,ZOiS!$B$4:$B$994,I906)-SUMIFS(ZOiS!$F$4:$F$994,ZOiS!$B$4:$B$994,I906),IF(K906="Ma-Wn",SUMIFS(ZOiS!$F$4:$F$994,ZOiS!$B$4:$B$994,I906)-SUMIFS(ZOiS!$E$4:$E$994,ZOiS!$B$4:$B$994,I906),SUMIFS(ZOiS!$F$4:$F$994,ZOiS!$B$4:$B$994,I906)))),"")</f>
        <v/>
      </c>
    </row>
    <row r="907" spans="4:12" x14ac:dyDescent="0.2">
      <c r="D907" s="150" t="str">
        <f>IF(C907&lt;&gt;"",IF(C907="Wn",SUMIFS(ZOiS!$G$4:$G$994,ZOiS!$B$4:$B$994,A907),IF(C907="Wn-Ma",SUMIFS(ZOiS!$G$4:$G$994,ZOiS!$B$4:$B$994,A907)-SUMIFS(ZOiS!$H$4:$H$994,ZOiS!$B$4:$B$994,A907),IF(C907="Ma-Wn",SUMIFS(ZOiS!$H$4:$H$994,ZOiS!$B$4:$B$994,A907)-SUMIFS(ZOiS!$G$4:$G$994,ZOiS!$B$4:$B$994,A907),SUMIFS(ZOiS!$H$4:$H$994,ZOiS!$B$4:$B$994,A907)))),"")</f>
        <v/>
      </c>
      <c r="H907" s="150" t="str">
        <f>IF(G907&lt;&gt;"",IF(G907="Wn",SUMIFS(ZOiS!$G$4:$G$994,ZOiS!$B$4:$B$994,E907),IF(G907="Wn-Ma",SUMIFS(ZOiS!$G$4:$G$994,ZOiS!$B$4:$B$994,E907)-SUMIFS(ZOiS!$H$4:$H$994,ZOiS!$B$4:$B$994,E907),IF(G907="Ma-Wn",SUMIFS(ZOiS!$H$4:$H$994,ZOiS!$B$4:$B$994,E907)-SUMIFS(ZOiS!$G$4:$G$994,ZOiS!$B$4:$B$994,E907),SUMIFS(ZOiS!$H$4:$H$994,ZOiS!$B$4:$B$994,E907)))),"")</f>
        <v/>
      </c>
      <c r="L907" s="150" t="str">
        <f>IF(K907&lt;&gt;"",IF(K907="Wn",SUMIFS(ZOiS!$E$4:$E$994,ZOiS!$B$4:$B$994,I907),IF(K907="Wn-Ma",SUMIFS(ZOiS!$E$4:$E$994,ZOiS!$B$4:$B$994,I907)-SUMIFS(ZOiS!$F$4:$F$994,ZOiS!$B$4:$B$994,I907),IF(K907="Ma-Wn",SUMIFS(ZOiS!$F$4:$F$994,ZOiS!$B$4:$B$994,I907)-SUMIFS(ZOiS!$E$4:$E$994,ZOiS!$B$4:$B$994,I907),SUMIFS(ZOiS!$F$4:$F$994,ZOiS!$B$4:$B$994,I907)))),"")</f>
        <v/>
      </c>
    </row>
    <row r="908" spans="4:12" x14ac:dyDescent="0.2">
      <c r="D908" s="150" t="str">
        <f>IF(C908&lt;&gt;"",IF(C908="Wn",SUMIFS(ZOiS!$G$4:$G$994,ZOiS!$B$4:$B$994,A908),IF(C908="Wn-Ma",SUMIFS(ZOiS!$G$4:$G$994,ZOiS!$B$4:$B$994,A908)-SUMIFS(ZOiS!$H$4:$H$994,ZOiS!$B$4:$B$994,A908),IF(C908="Ma-Wn",SUMIFS(ZOiS!$H$4:$H$994,ZOiS!$B$4:$B$994,A908)-SUMIFS(ZOiS!$G$4:$G$994,ZOiS!$B$4:$B$994,A908),SUMIFS(ZOiS!$H$4:$H$994,ZOiS!$B$4:$B$994,A908)))),"")</f>
        <v/>
      </c>
      <c r="H908" s="150" t="str">
        <f>IF(G908&lt;&gt;"",IF(G908="Wn",SUMIFS(ZOiS!$G$4:$G$994,ZOiS!$B$4:$B$994,E908),IF(G908="Wn-Ma",SUMIFS(ZOiS!$G$4:$G$994,ZOiS!$B$4:$B$994,E908)-SUMIFS(ZOiS!$H$4:$H$994,ZOiS!$B$4:$B$994,E908),IF(G908="Ma-Wn",SUMIFS(ZOiS!$H$4:$H$994,ZOiS!$B$4:$B$994,E908)-SUMIFS(ZOiS!$G$4:$G$994,ZOiS!$B$4:$B$994,E908),SUMIFS(ZOiS!$H$4:$H$994,ZOiS!$B$4:$B$994,E908)))),"")</f>
        <v/>
      </c>
      <c r="L908" s="150" t="str">
        <f>IF(K908&lt;&gt;"",IF(K908="Wn",SUMIFS(ZOiS!$E$4:$E$994,ZOiS!$B$4:$B$994,I908),IF(K908="Wn-Ma",SUMIFS(ZOiS!$E$4:$E$994,ZOiS!$B$4:$B$994,I908)-SUMIFS(ZOiS!$F$4:$F$994,ZOiS!$B$4:$B$994,I908),IF(K908="Ma-Wn",SUMIFS(ZOiS!$F$4:$F$994,ZOiS!$B$4:$B$994,I908)-SUMIFS(ZOiS!$E$4:$E$994,ZOiS!$B$4:$B$994,I908),SUMIFS(ZOiS!$F$4:$F$994,ZOiS!$B$4:$B$994,I908)))),"")</f>
        <v/>
      </c>
    </row>
    <row r="909" spans="4:12" x14ac:dyDescent="0.2">
      <c r="D909" s="150" t="str">
        <f>IF(C909&lt;&gt;"",IF(C909="Wn",SUMIFS(ZOiS!$G$4:$G$994,ZOiS!$B$4:$B$994,A909),IF(C909="Wn-Ma",SUMIFS(ZOiS!$G$4:$G$994,ZOiS!$B$4:$B$994,A909)-SUMIFS(ZOiS!$H$4:$H$994,ZOiS!$B$4:$B$994,A909),IF(C909="Ma-Wn",SUMIFS(ZOiS!$H$4:$H$994,ZOiS!$B$4:$B$994,A909)-SUMIFS(ZOiS!$G$4:$G$994,ZOiS!$B$4:$B$994,A909),SUMIFS(ZOiS!$H$4:$H$994,ZOiS!$B$4:$B$994,A909)))),"")</f>
        <v/>
      </c>
      <c r="H909" s="150" t="str">
        <f>IF(G909&lt;&gt;"",IF(G909="Wn",SUMIFS(ZOiS!$G$4:$G$994,ZOiS!$B$4:$B$994,E909),IF(G909="Wn-Ma",SUMIFS(ZOiS!$G$4:$G$994,ZOiS!$B$4:$B$994,E909)-SUMIFS(ZOiS!$H$4:$H$994,ZOiS!$B$4:$B$994,E909),IF(G909="Ma-Wn",SUMIFS(ZOiS!$H$4:$H$994,ZOiS!$B$4:$B$994,E909)-SUMIFS(ZOiS!$G$4:$G$994,ZOiS!$B$4:$B$994,E909),SUMIFS(ZOiS!$H$4:$H$994,ZOiS!$B$4:$B$994,E909)))),"")</f>
        <v/>
      </c>
      <c r="L909" s="150" t="str">
        <f>IF(K909&lt;&gt;"",IF(K909="Wn",SUMIFS(ZOiS!$E$4:$E$994,ZOiS!$B$4:$B$994,I909),IF(K909="Wn-Ma",SUMIFS(ZOiS!$E$4:$E$994,ZOiS!$B$4:$B$994,I909)-SUMIFS(ZOiS!$F$4:$F$994,ZOiS!$B$4:$B$994,I909),IF(K909="Ma-Wn",SUMIFS(ZOiS!$F$4:$F$994,ZOiS!$B$4:$B$994,I909)-SUMIFS(ZOiS!$E$4:$E$994,ZOiS!$B$4:$B$994,I909),SUMIFS(ZOiS!$F$4:$F$994,ZOiS!$B$4:$B$994,I909)))),"")</f>
        <v/>
      </c>
    </row>
    <row r="910" spans="4:12" x14ac:dyDescent="0.2">
      <c r="D910" s="150" t="str">
        <f>IF(C910&lt;&gt;"",IF(C910="Wn",SUMIFS(ZOiS!$G$4:$G$994,ZOiS!$B$4:$B$994,A910),IF(C910="Wn-Ma",SUMIFS(ZOiS!$G$4:$G$994,ZOiS!$B$4:$B$994,A910)-SUMIFS(ZOiS!$H$4:$H$994,ZOiS!$B$4:$B$994,A910),IF(C910="Ma-Wn",SUMIFS(ZOiS!$H$4:$H$994,ZOiS!$B$4:$B$994,A910)-SUMIFS(ZOiS!$G$4:$G$994,ZOiS!$B$4:$B$994,A910),SUMIFS(ZOiS!$H$4:$H$994,ZOiS!$B$4:$B$994,A910)))),"")</f>
        <v/>
      </c>
      <c r="H910" s="150" t="str">
        <f>IF(G910&lt;&gt;"",IF(G910="Wn",SUMIFS(ZOiS!$G$4:$G$994,ZOiS!$B$4:$B$994,E910),IF(G910="Wn-Ma",SUMIFS(ZOiS!$G$4:$G$994,ZOiS!$B$4:$B$994,E910)-SUMIFS(ZOiS!$H$4:$H$994,ZOiS!$B$4:$B$994,E910),IF(G910="Ma-Wn",SUMIFS(ZOiS!$H$4:$H$994,ZOiS!$B$4:$B$994,E910)-SUMIFS(ZOiS!$G$4:$G$994,ZOiS!$B$4:$B$994,E910),SUMIFS(ZOiS!$H$4:$H$994,ZOiS!$B$4:$B$994,E910)))),"")</f>
        <v/>
      </c>
      <c r="L910" s="150" t="str">
        <f>IF(K910&lt;&gt;"",IF(K910="Wn",SUMIFS(ZOiS!$E$4:$E$994,ZOiS!$B$4:$B$994,I910),IF(K910="Wn-Ma",SUMIFS(ZOiS!$E$4:$E$994,ZOiS!$B$4:$B$994,I910)-SUMIFS(ZOiS!$F$4:$F$994,ZOiS!$B$4:$B$994,I910),IF(K910="Ma-Wn",SUMIFS(ZOiS!$F$4:$F$994,ZOiS!$B$4:$B$994,I910)-SUMIFS(ZOiS!$E$4:$E$994,ZOiS!$B$4:$B$994,I910),SUMIFS(ZOiS!$F$4:$F$994,ZOiS!$B$4:$B$994,I910)))),"")</f>
        <v/>
      </c>
    </row>
    <row r="911" spans="4:12" x14ac:dyDescent="0.2">
      <c r="D911" s="150" t="str">
        <f>IF(C911&lt;&gt;"",IF(C911="Wn",SUMIFS(ZOiS!$G$4:$G$994,ZOiS!$B$4:$B$994,A911),IF(C911="Wn-Ma",SUMIFS(ZOiS!$G$4:$G$994,ZOiS!$B$4:$B$994,A911)-SUMIFS(ZOiS!$H$4:$H$994,ZOiS!$B$4:$B$994,A911),IF(C911="Ma-Wn",SUMIFS(ZOiS!$H$4:$H$994,ZOiS!$B$4:$B$994,A911)-SUMIFS(ZOiS!$G$4:$G$994,ZOiS!$B$4:$B$994,A911),SUMIFS(ZOiS!$H$4:$H$994,ZOiS!$B$4:$B$994,A911)))),"")</f>
        <v/>
      </c>
      <c r="H911" s="150" t="str">
        <f>IF(G911&lt;&gt;"",IF(G911="Wn",SUMIFS(ZOiS!$G$4:$G$994,ZOiS!$B$4:$B$994,E911),IF(G911="Wn-Ma",SUMIFS(ZOiS!$G$4:$G$994,ZOiS!$B$4:$B$994,E911)-SUMIFS(ZOiS!$H$4:$H$994,ZOiS!$B$4:$B$994,E911),IF(G911="Ma-Wn",SUMIFS(ZOiS!$H$4:$H$994,ZOiS!$B$4:$B$994,E911)-SUMIFS(ZOiS!$G$4:$G$994,ZOiS!$B$4:$B$994,E911),SUMIFS(ZOiS!$H$4:$H$994,ZOiS!$B$4:$B$994,E911)))),"")</f>
        <v/>
      </c>
      <c r="L911" s="150" t="str">
        <f>IF(K911&lt;&gt;"",IF(K911="Wn",SUMIFS(ZOiS!$E$4:$E$994,ZOiS!$B$4:$B$994,I911),IF(K911="Wn-Ma",SUMIFS(ZOiS!$E$4:$E$994,ZOiS!$B$4:$B$994,I911)-SUMIFS(ZOiS!$F$4:$F$994,ZOiS!$B$4:$B$994,I911),IF(K911="Ma-Wn",SUMIFS(ZOiS!$F$4:$F$994,ZOiS!$B$4:$B$994,I911)-SUMIFS(ZOiS!$E$4:$E$994,ZOiS!$B$4:$B$994,I911),SUMIFS(ZOiS!$F$4:$F$994,ZOiS!$B$4:$B$994,I911)))),"")</f>
        <v/>
      </c>
    </row>
    <row r="912" spans="4:12" x14ac:dyDescent="0.2">
      <c r="D912" s="150" t="str">
        <f>IF(C912&lt;&gt;"",IF(C912="Wn",SUMIFS(ZOiS!$G$4:$G$994,ZOiS!$B$4:$B$994,A912),IF(C912="Wn-Ma",SUMIFS(ZOiS!$G$4:$G$994,ZOiS!$B$4:$B$994,A912)-SUMIFS(ZOiS!$H$4:$H$994,ZOiS!$B$4:$B$994,A912),IF(C912="Ma-Wn",SUMIFS(ZOiS!$H$4:$H$994,ZOiS!$B$4:$B$994,A912)-SUMIFS(ZOiS!$G$4:$G$994,ZOiS!$B$4:$B$994,A912),SUMIFS(ZOiS!$H$4:$H$994,ZOiS!$B$4:$B$994,A912)))),"")</f>
        <v/>
      </c>
      <c r="H912" s="150" t="str">
        <f>IF(G912&lt;&gt;"",IF(G912="Wn",SUMIFS(ZOiS!$G$4:$G$994,ZOiS!$B$4:$B$994,E912),IF(G912="Wn-Ma",SUMIFS(ZOiS!$G$4:$G$994,ZOiS!$B$4:$B$994,E912)-SUMIFS(ZOiS!$H$4:$H$994,ZOiS!$B$4:$B$994,E912),IF(G912="Ma-Wn",SUMIFS(ZOiS!$H$4:$H$994,ZOiS!$B$4:$B$994,E912)-SUMIFS(ZOiS!$G$4:$G$994,ZOiS!$B$4:$B$994,E912),SUMIFS(ZOiS!$H$4:$H$994,ZOiS!$B$4:$B$994,E912)))),"")</f>
        <v/>
      </c>
      <c r="L912" s="150" t="str">
        <f>IF(K912&lt;&gt;"",IF(K912="Wn",SUMIFS(ZOiS!$E$4:$E$994,ZOiS!$B$4:$B$994,I912),IF(K912="Wn-Ma",SUMIFS(ZOiS!$E$4:$E$994,ZOiS!$B$4:$B$994,I912)-SUMIFS(ZOiS!$F$4:$F$994,ZOiS!$B$4:$B$994,I912),IF(K912="Ma-Wn",SUMIFS(ZOiS!$F$4:$F$994,ZOiS!$B$4:$B$994,I912)-SUMIFS(ZOiS!$E$4:$E$994,ZOiS!$B$4:$B$994,I912),SUMIFS(ZOiS!$F$4:$F$994,ZOiS!$B$4:$B$994,I912)))),"")</f>
        <v/>
      </c>
    </row>
    <row r="913" spans="4:12" x14ac:dyDescent="0.2">
      <c r="D913" s="150" t="str">
        <f>IF(C913&lt;&gt;"",IF(C913="Wn",SUMIFS(ZOiS!$G$4:$G$994,ZOiS!$B$4:$B$994,A913),IF(C913="Wn-Ma",SUMIFS(ZOiS!$G$4:$G$994,ZOiS!$B$4:$B$994,A913)-SUMIFS(ZOiS!$H$4:$H$994,ZOiS!$B$4:$B$994,A913),IF(C913="Ma-Wn",SUMIFS(ZOiS!$H$4:$H$994,ZOiS!$B$4:$B$994,A913)-SUMIFS(ZOiS!$G$4:$G$994,ZOiS!$B$4:$B$994,A913),SUMIFS(ZOiS!$H$4:$H$994,ZOiS!$B$4:$B$994,A913)))),"")</f>
        <v/>
      </c>
      <c r="H913" s="150" t="str">
        <f>IF(G913&lt;&gt;"",IF(G913="Wn",SUMIFS(ZOiS!$G$4:$G$994,ZOiS!$B$4:$B$994,E913),IF(G913="Wn-Ma",SUMIFS(ZOiS!$G$4:$G$994,ZOiS!$B$4:$B$994,E913)-SUMIFS(ZOiS!$H$4:$H$994,ZOiS!$B$4:$B$994,E913),IF(G913="Ma-Wn",SUMIFS(ZOiS!$H$4:$H$994,ZOiS!$B$4:$B$994,E913)-SUMIFS(ZOiS!$G$4:$G$994,ZOiS!$B$4:$B$994,E913),SUMIFS(ZOiS!$H$4:$H$994,ZOiS!$B$4:$B$994,E913)))),"")</f>
        <v/>
      </c>
      <c r="L913" s="150" t="str">
        <f>IF(K913&lt;&gt;"",IF(K913="Wn",SUMIFS(ZOiS!$E$4:$E$994,ZOiS!$B$4:$B$994,I913),IF(K913="Wn-Ma",SUMIFS(ZOiS!$E$4:$E$994,ZOiS!$B$4:$B$994,I913)-SUMIFS(ZOiS!$F$4:$F$994,ZOiS!$B$4:$B$994,I913),IF(K913="Ma-Wn",SUMIFS(ZOiS!$F$4:$F$994,ZOiS!$B$4:$B$994,I913)-SUMIFS(ZOiS!$E$4:$E$994,ZOiS!$B$4:$B$994,I913),SUMIFS(ZOiS!$F$4:$F$994,ZOiS!$B$4:$B$994,I913)))),"")</f>
        <v/>
      </c>
    </row>
    <row r="914" spans="4:12" x14ac:dyDescent="0.2">
      <c r="D914" s="150" t="str">
        <f>IF(C914&lt;&gt;"",IF(C914="Wn",SUMIFS(ZOiS!$G$4:$G$994,ZOiS!$B$4:$B$994,A914),IF(C914="Wn-Ma",SUMIFS(ZOiS!$G$4:$G$994,ZOiS!$B$4:$B$994,A914)-SUMIFS(ZOiS!$H$4:$H$994,ZOiS!$B$4:$B$994,A914),IF(C914="Ma-Wn",SUMIFS(ZOiS!$H$4:$H$994,ZOiS!$B$4:$B$994,A914)-SUMIFS(ZOiS!$G$4:$G$994,ZOiS!$B$4:$B$994,A914),SUMIFS(ZOiS!$H$4:$H$994,ZOiS!$B$4:$B$994,A914)))),"")</f>
        <v/>
      </c>
      <c r="H914" s="150" t="str">
        <f>IF(G914&lt;&gt;"",IF(G914="Wn",SUMIFS(ZOiS!$G$4:$G$994,ZOiS!$B$4:$B$994,E914),IF(G914="Wn-Ma",SUMIFS(ZOiS!$G$4:$G$994,ZOiS!$B$4:$B$994,E914)-SUMIFS(ZOiS!$H$4:$H$994,ZOiS!$B$4:$B$994,E914),IF(G914="Ma-Wn",SUMIFS(ZOiS!$H$4:$H$994,ZOiS!$B$4:$B$994,E914)-SUMIFS(ZOiS!$G$4:$G$994,ZOiS!$B$4:$B$994,E914),SUMIFS(ZOiS!$H$4:$H$994,ZOiS!$B$4:$B$994,E914)))),"")</f>
        <v/>
      </c>
      <c r="L914" s="150" t="str">
        <f>IF(K914&lt;&gt;"",IF(K914="Wn",SUMIFS(ZOiS!$E$4:$E$994,ZOiS!$B$4:$B$994,I914),IF(K914="Wn-Ma",SUMIFS(ZOiS!$E$4:$E$994,ZOiS!$B$4:$B$994,I914)-SUMIFS(ZOiS!$F$4:$F$994,ZOiS!$B$4:$B$994,I914),IF(K914="Ma-Wn",SUMIFS(ZOiS!$F$4:$F$994,ZOiS!$B$4:$B$994,I914)-SUMIFS(ZOiS!$E$4:$E$994,ZOiS!$B$4:$B$994,I914),SUMIFS(ZOiS!$F$4:$F$994,ZOiS!$B$4:$B$994,I914)))),"")</f>
        <v/>
      </c>
    </row>
    <row r="915" spans="4:12" x14ac:dyDescent="0.2">
      <c r="D915" s="150" t="str">
        <f>IF(C915&lt;&gt;"",IF(C915="Wn",SUMIFS(ZOiS!$G$4:$G$994,ZOiS!$B$4:$B$994,A915),IF(C915="Wn-Ma",SUMIFS(ZOiS!$G$4:$G$994,ZOiS!$B$4:$B$994,A915)-SUMIFS(ZOiS!$H$4:$H$994,ZOiS!$B$4:$B$994,A915),IF(C915="Ma-Wn",SUMIFS(ZOiS!$H$4:$H$994,ZOiS!$B$4:$B$994,A915)-SUMIFS(ZOiS!$G$4:$G$994,ZOiS!$B$4:$B$994,A915),SUMIFS(ZOiS!$H$4:$H$994,ZOiS!$B$4:$B$994,A915)))),"")</f>
        <v/>
      </c>
      <c r="H915" s="150" t="str">
        <f>IF(G915&lt;&gt;"",IF(G915="Wn",SUMIFS(ZOiS!$G$4:$G$994,ZOiS!$B$4:$B$994,E915),IF(G915="Wn-Ma",SUMIFS(ZOiS!$G$4:$G$994,ZOiS!$B$4:$B$994,E915)-SUMIFS(ZOiS!$H$4:$H$994,ZOiS!$B$4:$B$994,E915),IF(G915="Ma-Wn",SUMIFS(ZOiS!$H$4:$H$994,ZOiS!$B$4:$B$994,E915)-SUMIFS(ZOiS!$G$4:$G$994,ZOiS!$B$4:$B$994,E915),SUMIFS(ZOiS!$H$4:$H$994,ZOiS!$B$4:$B$994,E915)))),"")</f>
        <v/>
      </c>
      <c r="L915" s="150" t="str">
        <f>IF(K915&lt;&gt;"",IF(K915="Wn",SUMIFS(ZOiS!$E$4:$E$994,ZOiS!$B$4:$B$994,I915),IF(K915="Wn-Ma",SUMIFS(ZOiS!$E$4:$E$994,ZOiS!$B$4:$B$994,I915)-SUMIFS(ZOiS!$F$4:$F$994,ZOiS!$B$4:$B$994,I915),IF(K915="Ma-Wn",SUMIFS(ZOiS!$F$4:$F$994,ZOiS!$B$4:$B$994,I915)-SUMIFS(ZOiS!$E$4:$E$994,ZOiS!$B$4:$B$994,I915),SUMIFS(ZOiS!$F$4:$F$994,ZOiS!$B$4:$B$994,I915)))),"")</f>
        <v/>
      </c>
    </row>
    <row r="916" spans="4:12" x14ac:dyDescent="0.2">
      <c r="D916" s="150" t="str">
        <f>IF(C916&lt;&gt;"",IF(C916="Wn",SUMIFS(ZOiS!$G$4:$G$994,ZOiS!$B$4:$B$994,A916),IF(C916="Wn-Ma",SUMIFS(ZOiS!$G$4:$G$994,ZOiS!$B$4:$B$994,A916)-SUMIFS(ZOiS!$H$4:$H$994,ZOiS!$B$4:$B$994,A916),IF(C916="Ma-Wn",SUMIFS(ZOiS!$H$4:$H$994,ZOiS!$B$4:$B$994,A916)-SUMIFS(ZOiS!$G$4:$G$994,ZOiS!$B$4:$B$994,A916),SUMIFS(ZOiS!$H$4:$H$994,ZOiS!$B$4:$B$994,A916)))),"")</f>
        <v/>
      </c>
      <c r="H916" s="150" t="str">
        <f>IF(G916&lt;&gt;"",IF(G916="Wn",SUMIFS(ZOiS!$G$4:$G$994,ZOiS!$B$4:$B$994,E916),IF(G916="Wn-Ma",SUMIFS(ZOiS!$G$4:$G$994,ZOiS!$B$4:$B$994,E916)-SUMIFS(ZOiS!$H$4:$H$994,ZOiS!$B$4:$B$994,E916),IF(G916="Ma-Wn",SUMIFS(ZOiS!$H$4:$H$994,ZOiS!$B$4:$B$994,E916)-SUMIFS(ZOiS!$G$4:$G$994,ZOiS!$B$4:$B$994,E916),SUMIFS(ZOiS!$H$4:$H$994,ZOiS!$B$4:$B$994,E916)))),"")</f>
        <v/>
      </c>
      <c r="L916" s="150" t="str">
        <f>IF(K916&lt;&gt;"",IF(K916="Wn",SUMIFS(ZOiS!$E$4:$E$994,ZOiS!$B$4:$B$994,I916),IF(K916="Wn-Ma",SUMIFS(ZOiS!$E$4:$E$994,ZOiS!$B$4:$B$994,I916)-SUMIFS(ZOiS!$F$4:$F$994,ZOiS!$B$4:$B$994,I916),IF(K916="Ma-Wn",SUMIFS(ZOiS!$F$4:$F$994,ZOiS!$B$4:$B$994,I916)-SUMIFS(ZOiS!$E$4:$E$994,ZOiS!$B$4:$B$994,I916),SUMIFS(ZOiS!$F$4:$F$994,ZOiS!$B$4:$B$994,I916)))),"")</f>
        <v/>
      </c>
    </row>
    <row r="917" spans="4:12" x14ac:dyDescent="0.2">
      <c r="D917" s="150" t="str">
        <f>IF(C917&lt;&gt;"",IF(C917="Wn",SUMIFS(ZOiS!$G$4:$G$994,ZOiS!$B$4:$B$994,A917),IF(C917="Wn-Ma",SUMIFS(ZOiS!$G$4:$G$994,ZOiS!$B$4:$B$994,A917)-SUMIFS(ZOiS!$H$4:$H$994,ZOiS!$B$4:$B$994,A917),IF(C917="Ma-Wn",SUMIFS(ZOiS!$H$4:$H$994,ZOiS!$B$4:$B$994,A917)-SUMIFS(ZOiS!$G$4:$G$994,ZOiS!$B$4:$B$994,A917),SUMIFS(ZOiS!$H$4:$H$994,ZOiS!$B$4:$B$994,A917)))),"")</f>
        <v/>
      </c>
      <c r="H917" s="150" t="str">
        <f>IF(G917&lt;&gt;"",IF(G917="Wn",SUMIFS(ZOiS!$G$4:$G$994,ZOiS!$B$4:$B$994,E917),IF(G917="Wn-Ma",SUMIFS(ZOiS!$G$4:$G$994,ZOiS!$B$4:$B$994,E917)-SUMIFS(ZOiS!$H$4:$H$994,ZOiS!$B$4:$B$994,E917),IF(G917="Ma-Wn",SUMIFS(ZOiS!$H$4:$H$994,ZOiS!$B$4:$B$994,E917)-SUMIFS(ZOiS!$G$4:$G$994,ZOiS!$B$4:$B$994,E917),SUMIFS(ZOiS!$H$4:$H$994,ZOiS!$B$4:$B$994,E917)))),"")</f>
        <v/>
      </c>
      <c r="L917" s="150" t="str">
        <f>IF(K917&lt;&gt;"",IF(K917="Wn",SUMIFS(ZOiS!$E$4:$E$994,ZOiS!$B$4:$B$994,I917),IF(K917="Wn-Ma",SUMIFS(ZOiS!$E$4:$E$994,ZOiS!$B$4:$B$994,I917)-SUMIFS(ZOiS!$F$4:$F$994,ZOiS!$B$4:$B$994,I917),IF(K917="Ma-Wn",SUMIFS(ZOiS!$F$4:$F$994,ZOiS!$B$4:$B$994,I917)-SUMIFS(ZOiS!$E$4:$E$994,ZOiS!$B$4:$B$994,I917),SUMIFS(ZOiS!$F$4:$F$994,ZOiS!$B$4:$B$994,I917)))),"")</f>
        <v/>
      </c>
    </row>
    <row r="918" spans="4:12" x14ac:dyDescent="0.2">
      <c r="D918" s="150" t="str">
        <f>IF(C918&lt;&gt;"",IF(C918="Wn",SUMIFS(ZOiS!$G$4:$G$994,ZOiS!$B$4:$B$994,A918),IF(C918="Wn-Ma",SUMIFS(ZOiS!$G$4:$G$994,ZOiS!$B$4:$B$994,A918)-SUMIFS(ZOiS!$H$4:$H$994,ZOiS!$B$4:$B$994,A918),IF(C918="Ma-Wn",SUMIFS(ZOiS!$H$4:$H$994,ZOiS!$B$4:$B$994,A918)-SUMIFS(ZOiS!$G$4:$G$994,ZOiS!$B$4:$B$994,A918),SUMIFS(ZOiS!$H$4:$H$994,ZOiS!$B$4:$B$994,A918)))),"")</f>
        <v/>
      </c>
      <c r="H918" s="150" t="str">
        <f>IF(G918&lt;&gt;"",IF(G918="Wn",SUMIFS(ZOiS!$G$4:$G$994,ZOiS!$B$4:$B$994,E918),IF(G918="Wn-Ma",SUMIFS(ZOiS!$G$4:$G$994,ZOiS!$B$4:$B$994,E918)-SUMIFS(ZOiS!$H$4:$H$994,ZOiS!$B$4:$B$994,E918),IF(G918="Ma-Wn",SUMIFS(ZOiS!$H$4:$H$994,ZOiS!$B$4:$B$994,E918)-SUMIFS(ZOiS!$G$4:$G$994,ZOiS!$B$4:$B$994,E918),SUMIFS(ZOiS!$H$4:$H$994,ZOiS!$B$4:$B$994,E918)))),"")</f>
        <v/>
      </c>
      <c r="L918" s="150" t="str">
        <f>IF(K918&lt;&gt;"",IF(K918="Wn",SUMIFS(ZOiS!$E$4:$E$994,ZOiS!$B$4:$B$994,I918),IF(K918="Wn-Ma",SUMIFS(ZOiS!$E$4:$E$994,ZOiS!$B$4:$B$994,I918)-SUMIFS(ZOiS!$F$4:$F$994,ZOiS!$B$4:$B$994,I918),IF(K918="Ma-Wn",SUMIFS(ZOiS!$F$4:$F$994,ZOiS!$B$4:$B$994,I918)-SUMIFS(ZOiS!$E$4:$E$994,ZOiS!$B$4:$B$994,I918),SUMIFS(ZOiS!$F$4:$F$994,ZOiS!$B$4:$B$994,I918)))),"")</f>
        <v/>
      </c>
    </row>
    <row r="919" spans="4:12" x14ac:dyDescent="0.2">
      <c r="D919" s="150" t="str">
        <f>IF(C919&lt;&gt;"",IF(C919="Wn",SUMIFS(ZOiS!$G$4:$G$994,ZOiS!$B$4:$B$994,A919),IF(C919="Wn-Ma",SUMIFS(ZOiS!$G$4:$G$994,ZOiS!$B$4:$B$994,A919)-SUMIFS(ZOiS!$H$4:$H$994,ZOiS!$B$4:$B$994,A919),IF(C919="Ma-Wn",SUMIFS(ZOiS!$H$4:$H$994,ZOiS!$B$4:$B$994,A919)-SUMIFS(ZOiS!$G$4:$G$994,ZOiS!$B$4:$B$994,A919),SUMIFS(ZOiS!$H$4:$H$994,ZOiS!$B$4:$B$994,A919)))),"")</f>
        <v/>
      </c>
      <c r="H919" s="150" t="str">
        <f>IF(G919&lt;&gt;"",IF(G919="Wn",SUMIFS(ZOiS!$G$4:$G$994,ZOiS!$B$4:$B$994,E919),IF(G919="Wn-Ma",SUMIFS(ZOiS!$G$4:$G$994,ZOiS!$B$4:$B$994,E919)-SUMIFS(ZOiS!$H$4:$H$994,ZOiS!$B$4:$B$994,E919),IF(G919="Ma-Wn",SUMIFS(ZOiS!$H$4:$H$994,ZOiS!$B$4:$B$994,E919)-SUMIFS(ZOiS!$G$4:$G$994,ZOiS!$B$4:$B$994,E919),SUMIFS(ZOiS!$H$4:$H$994,ZOiS!$B$4:$B$994,E919)))),"")</f>
        <v/>
      </c>
      <c r="L919" s="150" t="str">
        <f>IF(K919&lt;&gt;"",IF(K919="Wn",SUMIFS(ZOiS!$E$4:$E$994,ZOiS!$B$4:$B$994,I919),IF(K919="Wn-Ma",SUMIFS(ZOiS!$E$4:$E$994,ZOiS!$B$4:$B$994,I919)-SUMIFS(ZOiS!$F$4:$F$994,ZOiS!$B$4:$B$994,I919),IF(K919="Ma-Wn",SUMIFS(ZOiS!$F$4:$F$994,ZOiS!$B$4:$B$994,I919)-SUMIFS(ZOiS!$E$4:$E$994,ZOiS!$B$4:$B$994,I919),SUMIFS(ZOiS!$F$4:$F$994,ZOiS!$B$4:$B$994,I919)))),"")</f>
        <v/>
      </c>
    </row>
    <row r="920" spans="4:12" x14ac:dyDescent="0.2">
      <c r="D920" s="150" t="str">
        <f>IF(C920&lt;&gt;"",IF(C920="Wn",SUMIFS(ZOiS!$G$4:$G$994,ZOiS!$B$4:$B$994,A920),IF(C920="Wn-Ma",SUMIFS(ZOiS!$G$4:$G$994,ZOiS!$B$4:$B$994,A920)-SUMIFS(ZOiS!$H$4:$H$994,ZOiS!$B$4:$B$994,A920),IF(C920="Ma-Wn",SUMIFS(ZOiS!$H$4:$H$994,ZOiS!$B$4:$B$994,A920)-SUMIFS(ZOiS!$G$4:$G$994,ZOiS!$B$4:$B$994,A920),SUMIFS(ZOiS!$H$4:$H$994,ZOiS!$B$4:$B$994,A920)))),"")</f>
        <v/>
      </c>
      <c r="H920" s="150" t="str">
        <f>IF(G920&lt;&gt;"",IF(G920="Wn",SUMIFS(ZOiS!$G$4:$G$994,ZOiS!$B$4:$B$994,E920),IF(G920="Wn-Ma",SUMIFS(ZOiS!$G$4:$G$994,ZOiS!$B$4:$B$994,E920)-SUMIFS(ZOiS!$H$4:$H$994,ZOiS!$B$4:$B$994,E920),IF(G920="Ma-Wn",SUMIFS(ZOiS!$H$4:$H$994,ZOiS!$B$4:$B$994,E920)-SUMIFS(ZOiS!$G$4:$G$994,ZOiS!$B$4:$B$994,E920),SUMIFS(ZOiS!$H$4:$H$994,ZOiS!$B$4:$B$994,E920)))),"")</f>
        <v/>
      </c>
      <c r="L920" s="150" t="str">
        <f>IF(K920&lt;&gt;"",IF(K920="Wn",SUMIFS(ZOiS!$E$4:$E$994,ZOiS!$B$4:$B$994,I920),IF(K920="Wn-Ma",SUMIFS(ZOiS!$E$4:$E$994,ZOiS!$B$4:$B$994,I920)-SUMIFS(ZOiS!$F$4:$F$994,ZOiS!$B$4:$B$994,I920),IF(K920="Ma-Wn",SUMIFS(ZOiS!$F$4:$F$994,ZOiS!$B$4:$B$994,I920)-SUMIFS(ZOiS!$E$4:$E$994,ZOiS!$B$4:$B$994,I920),SUMIFS(ZOiS!$F$4:$F$994,ZOiS!$B$4:$B$994,I920)))),"")</f>
        <v/>
      </c>
    </row>
    <row r="921" spans="4:12" x14ac:dyDescent="0.2">
      <c r="D921" s="150" t="str">
        <f>IF(C921&lt;&gt;"",IF(C921="Wn",SUMIFS(ZOiS!$G$4:$G$994,ZOiS!$B$4:$B$994,A921),IF(C921="Wn-Ma",SUMIFS(ZOiS!$G$4:$G$994,ZOiS!$B$4:$B$994,A921)-SUMIFS(ZOiS!$H$4:$H$994,ZOiS!$B$4:$B$994,A921),IF(C921="Ma-Wn",SUMIFS(ZOiS!$H$4:$H$994,ZOiS!$B$4:$B$994,A921)-SUMIFS(ZOiS!$G$4:$G$994,ZOiS!$B$4:$B$994,A921),SUMIFS(ZOiS!$H$4:$H$994,ZOiS!$B$4:$B$994,A921)))),"")</f>
        <v/>
      </c>
      <c r="H921" s="150" t="str">
        <f>IF(G921&lt;&gt;"",IF(G921="Wn",SUMIFS(ZOiS!$G$4:$G$994,ZOiS!$B$4:$B$994,E921),IF(G921="Wn-Ma",SUMIFS(ZOiS!$G$4:$G$994,ZOiS!$B$4:$B$994,E921)-SUMIFS(ZOiS!$H$4:$H$994,ZOiS!$B$4:$B$994,E921),IF(G921="Ma-Wn",SUMIFS(ZOiS!$H$4:$H$994,ZOiS!$B$4:$B$994,E921)-SUMIFS(ZOiS!$G$4:$G$994,ZOiS!$B$4:$B$994,E921),SUMIFS(ZOiS!$H$4:$H$994,ZOiS!$B$4:$B$994,E921)))),"")</f>
        <v/>
      </c>
      <c r="L921" s="150" t="str">
        <f>IF(K921&lt;&gt;"",IF(K921="Wn",SUMIFS(ZOiS!$E$4:$E$994,ZOiS!$B$4:$B$994,I921),IF(K921="Wn-Ma",SUMIFS(ZOiS!$E$4:$E$994,ZOiS!$B$4:$B$994,I921)-SUMIFS(ZOiS!$F$4:$F$994,ZOiS!$B$4:$B$994,I921),IF(K921="Ma-Wn",SUMIFS(ZOiS!$F$4:$F$994,ZOiS!$B$4:$B$994,I921)-SUMIFS(ZOiS!$E$4:$E$994,ZOiS!$B$4:$B$994,I921),SUMIFS(ZOiS!$F$4:$F$994,ZOiS!$B$4:$B$994,I921)))),"")</f>
        <v/>
      </c>
    </row>
    <row r="922" spans="4:12" x14ac:dyDescent="0.2">
      <c r="D922" s="150" t="str">
        <f>IF(C922&lt;&gt;"",IF(C922="Wn",SUMIFS(ZOiS!$G$4:$G$994,ZOiS!$B$4:$B$994,A922),IF(C922="Wn-Ma",SUMIFS(ZOiS!$G$4:$G$994,ZOiS!$B$4:$B$994,A922)-SUMIFS(ZOiS!$H$4:$H$994,ZOiS!$B$4:$B$994,A922),IF(C922="Ma-Wn",SUMIFS(ZOiS!$H$4:$H$994,ZOiS!$B$4:$B$994,A922)-SUMIFS(ZOiS!$G$4:$G$994,ZOiS!$B$4:$B$994,A922),SUMIFS(ZOiS!$H$4:$H$994,ZOiS!$B$4:$B$994,A922)))),"")</f>
        <v/>
      </c>
      <c r="H922" s="150" t="str">
        <f>IF(G922&lt;&gt;"",IF(G922="Wn",SUMIFS(ZOiS!$G$4:$G$994,ZOiS!$B$4:$B$994,E922),IF(G922="Wn-Ma",SUMIFS(ZOiS!$G$4:$G$994,ZOiS!$B$4:$B$994,E922)-SUMIFS(ZOiS!$H$4:$H$994,ZOiS!$B$4:$B$994,E922),IF(G922="Ma-Wn",SUMIFS(ZOiS!$H$4:$H$994,ZOiS!$B$4:$B$994,E922)-SUMIFS(ZOiS!$G$4:$G$994,ZOiS!$B$4:$B$994,E922),SUMIFS(ZOiS!$H$4:$H$994,ZOiS!$B$4:$B$994,E922)))),"")</f>
        <v/>
      </c>
      <c r="L922" s="150" t="str">
        <f>IF(K922&lt;&gt;"",IF(K922="Wn",SUMIFS(ZOiS!$E$4:$E$994,ZOiS!$B$4:$B$994,I922),IF(K922="Wn-Ma",SUMIFS(ZOiS!$E$4:$E$994,ZOiS!$B$4:$B$994,I922)-SUMIFS(ZOiS!$F$4:$F$994,ZOiS!$B$4:$B$994,I922),IF(K922="Ma-Wn",SUMIFS(ZOiS!$F$4:$F$994,ZOiS!$B$4:$B$994,I922)-SUMIFS(ZOiS!$E$4:$E$994,ZOiS!$B$4:$B$994,I922),SUMIFS(ZOiS!$F$4:$F$994,ZOiS!$B$4:$B$994,I922)))),"")</f>
        <v/>
      </c>
    </row>
    <row r="923" spans="4:12" x14ac:dyDescent="0.2">
      <c r="D923" s="150" t="str">
        <f>IF(C923&lt;&gt;"",IF(C923="Wn",SUMIFS(ZOiS!$G$4:$G$994,ZOiS!$B$4:$B$994,A923),IF(C923="Wn-Ma",SUMIFS(ZOiS!$G$4:$G$994,ZOiS!$B$4:$B$994,A923)-SUMIFS(ZOiS!$H$4:$H$994,ZOiS!$B$4:$B$994,A923),IF(C923="Ma-Wn",SUMIFS(ZOiS!$H$4:$H$994,ZOiS!$B$4:$B$994,A923)-SUMIFS(ZOiS!$G$4:$G$994,ZOiS!$B$4:$B$994,A923),SUMIFS(ZOiS!$H$4:$H$994,ZOiS!$B$4:$B$994,A923)))),"")</f>
        <v/>
      </c>
      <c r="H923" s="150" t="str">
        <f>IF(G923&lt;&gt;"",IF(G923="Wn",SUMIFS(ZOiS!$G$4:$G$994,ZOiS!$B$4:$B$994,E923),IF(G923="Wn-Ma",SUMIFS(ZOiS!$G$4:$G$994,ZOiS!$B$4:$B$994,E923)-SUMIFS(ZOiS!$H$4:$H$994,ZOiS!$B$4:$B$994,E923),IF(G923="Ma-Wn",SUMIFS(ZOiS!$H$4:$H$994,ZOiS!$B$4:$B$994,E923)-SUMIFS(ZOiS!$G$4:$G$994,ZOiS!$B$4:$B$994,E923),SUMIFS(ZOiS!$H$4:$H$994,ZOiS!$B$4:$B$994,E923)))),"")</f>
        <v/>
      </c>
      <c r="L923" s="150" t="str">
        <f>IF(K923&lt;&gt;"",IF(K923="Wn",SUMIFS(ZOiS!$E$4:$E$994,ZOiS!$B$4:$B$994,I923),IF(K923="Wn-Ma",SUMIFS(ZOiS!$E$4:$E$994,ZOiS!$B$4:$B$994,I923)-SUMIFS(ZOiS!$F$4:$F$994,ZOiS!$B$4:$B$994,I923),IF(K923="Ma-Wn",SUMIFS(ZOiS!$F$4:$F$994,ZOiS!$B$4:$B$994,I923)-SUMIFS(ZOiS!$E$4:$E$994,ZOiS!$B$4:$B$994,I923),SUMIFS(ZOiS!$F$4:$F$994,ZOiS!$B$4:$B$994,I923)))),"")</f>
        <v/>
      </c>
    </row>
    <row r="924" spans="4:12" x14ac:dyDescent="0.2">
      <c r="D924" s="150" t="str">
        <f>IF(C924&lt;&gt;"",IF(C924="Wn",SUMIFS(ZOiS!$G$4:$G$994,ZOiS!$B$4:$B$994,A924),IF(C924="Wn-Ma",SUMIFS(ZOiS!$G$4:$G$994,ZOiS!$B$4:$B$994,A924)-SUMIFS(ZOiS!$H$4:$H$994,ZOiS!$B$4:$B$994,A924),IF(C924="Ma-Wn",SUMIFS(ZOiS!$H$4:$H$994,ZOiS!$B$4:$B$994,A924)-SUMIFS(ZOiS!$G$4:$G$994,ZOiS!$B$4:$B$994,A924),SUMIFS(ZOiS!$H$4:$H$994,ZOiS!$B$4:$B$994,A924)))),"")</f>
        <v/>
      </c>
      <c r="H924" s="150" t="str">
        <f>IF(G924&lt;&gt;"",IF(G924="Wn",SUMIFS(ZOiS!$G$4:$G$994,ZOiS!$B$4:$B$994,E924),IF(G924="Wn-Ma",SUMIFS(ZOiS!$G$4:$G$994,ZOiS!$B$4:$B$994,E924)-SUMIFS(ZOiS!$H$4:$H$994,ZOiS!$B$4:$B$994,E924),IF(G924="Ma-Wn",SUMIFS(ZOiS!$H$4:$H$994,ZOiS!$B$4:$B$994,E924)-SUMIFS(ZOiS!$G$4:$G$994,ZOiS!$B$4:$B$994,E924),SUMIFS(ZOiS!$H$4:$H$994,ZOiS!$B$4:$B$994,E924)))),"")</f>
        <v/>
      </c>
      <c r="L924" s="150" t="str">
        <f>IF(K924&lt;&gt;"",IF(K924="Wn",SUMIFS(ZOiS!$E$4:$E$994,ZOiS!$B$4:$B$994,I924),IF(K924="Wn-Ma",SUMIFS(ZOiS!$E$4:$E$994,ZOiS!$B$4:$B$994,I924)-SUMIFS(ZOiS!$F$4:$F$994,ZOiS!$B$4:$B$994,I924),IF(K924="Ma-Wn",SUMIFS(ZOiS!$F$4:$F$994,ZOiS!$B$4:$B$994,I924)-SUMIFS(ZOiS!$E$4:$E$994,ZOiS!$B$4:$B$994,I924),SUMIFS(ZOiS!$F$4:$F$994,ZOiS!$B$4:$B$994,I924)))),"")</f>
        <v/>
      </c>
    </row>
    <row r="925" spans="4:12" x14ac:dyDescent="0.2">
      <c r="D925" s="150" t="str">
        <f>IF(C925&lt;&gt;"",IF(C925="Wn",SUMIFS(ZOiS!$G$4:$G$994,ZOiS!$B$4:$B$994,A925),IF(C925="Wn-Ma",SUMIFS(ZOiS!$G$4:$G$994,ZOiS!$B$4:$B$994,A925)-SUMIFS(ZOiS!$H$4:$H$994,ZOiS!$B$4:$B$994,A925),IF(C925="Ma-Wn",SUMIFS(ZOiS!$H$4:$H$994,ZOiS!$B$4:$B$994,A925)-SUMIFS(ZOiS!$G$4:$G$994,ZOiS!$B$4:$B$994,A925),SUMIFS(ZOiS!$H$4:$H$994,ZOiS!$B$4:$B$994,A925)))),"")</f>
        <v/>
      </c>
      <c r="H925" s="150" t="str">
        <f>IF(G925&lt;&gt;"",IF(G925="Wn",SUMIFS(ZOiS!$G$4:$G$994,ZOiS!$B$4:$B$994,E925),IF(G925="Wn-Ma",SUMIFS(ZOiS!$G$4:$G$994,ZOiS!$B$4:$B$994,E925)-SUMIFS(ZOiS!$H$4:$H$994,ZOiS!$B$4:$B$994,E925),IF(G925="Ma-Wn",SUMIFS(ZOiS!$H$4:$H$994,ZOiS!$B$4:$B$994,E925)-SUMIFS(ZOiS!$G$4:$G$994,ZOiS!$B$4:$B$994,E925),SUMIFS(ZOiS!$H$4:$H$994,ZOiS!$B$4:$B$994,E925)))),"")</f>
        <v/>
      </c>
      <c r="L925" s="150" t="str">
        <f>IF(K925&lt;&gt;"",IF(K925="Wn",SUMIFS(ZOiS!$E$4:$E$994,ZOiS!$B$4:$B$994,I925),IF(K925="Wn-Ma",SUMIFS(ZOiS!$E$4:$E$994,ZOiS!$B$4:$B$994,I925)-SUMIFS(ZOiS!$F$4:$F$994,ZOiS!$B$4:$B$994,I925),IF(K925="Ma-Wn",SUMIFS(ZOiS!$F$4:$F$994,ZOiS!$B$4:$B$994,I925)-SUMIFS(ZOiS!$E$4:$E$994,ZOiS!$B$4:$B$994,I925),SUMIFS(ZOiS!$F$4:$F$994,ZOiS!$B$4:$B$994,I925)))),"")</f>
        <v/>
      </c>
    </row>
    <row r="926" spans="4:12" x14ac:dyDescent="0.2">
      <c r="D926" s="150" t="str">
        <f>IF(C926&lt;&gt;"",IF(C926="Wn",SUMIFS(ZOiS!$G$4:$G$994,ZOiS!$B$4:$B$994,A926),IF(C926="Wn-Ma",SUMIFS(ZOiS!$G$4:$G$994,ZOiS!$B$4:$B$994,A926)-SUMIFS(ZOiS!$H$4:$H$994,ZOiS!$B$4:$B$994,A926),IF(C926="Ma-Wn",SUMIFS(ZOiS!$H$4:$H$994,ZOiS!$B$4:$B$994,A926)-SUMIFS(ZOiS!$G$4:$G$994,ZOiS!$B$4:$B$994,A926),SUMIFS(ZOiS!$H$4:$H$994,ZOiS!$B$4:$B$994,A926)))),"")</f>
        <v/>
      </c>
      <c r="H926" s="150" t="str">
        <f>IF(G926&lt;&gt;"",IF(G926="Wn",SUMIFS(ZOiS!$G$4:$G$994,ZOiS!$B$4:$B$994,E926),IF(G926="Wn-Ma",SUMIFS(ZOiS!$G$4:$G$994,ZOiS!$B$4:$B$994,E926)-SUMIFS(ZOiS!$H$4:$H$994,ZOiS!$B$4:$B$994,E926),IF(G926="Ma-Wn",SUMIFS(ZOiS!$H$4:$H$994,ZOiS!$B$4:$B$994,E926)-SUMIFS(ZOiS!$G$4:$G$994,ZOiS!$B$4:$B$994,E926),SUMIFS(ZOiS!$H$4:$H$994,ZOiS!$B$4:$B$994,E926)))),"")</f>
        <v/>
      </c>
      <c r="L926" s="150" t="str">
        <f>IF(K926&lt;&gt;"",IF(K926="Wn",SUMIFS(ZOiS!$E$4:$E$994,ZOiS!$B$4:$B$994,I926),IF(K926="Wn-Ma",SUMIFS(ZOiS!$E$4:$E$994,ZOiS!$B$4:$B$994,I926)-SUMIFS(ZOiS!$F$4:$F$994,ZOiS!$B$4:$B$994,I926),IF(K926="Ma-Wn",SUMIFS(ZOiS!$F$4:$F$994,ZOiS!$B$4:$B$994,I926)-SUMIFS(ZOiS!$E$4:$E$994,ZOiS!$B$4:$B$994,I926),SUMIFS(ZOiS!$F$4:$F$994,ZOiS!$B$4:$B$994,I926)))),"")</f>
        <v/>
      </c>
    </row>
    <row r="927" spans="4:12" x14ac:dyDescent="0.2">
      <c r="D927" s="150" t="str">
        <f>IF(C927&lt;&gt;"",IF(C927="Wn",SUMIFS(ZOiS!$G$4:$G$994,ZOiS!$B$4:$B$994,A927),IF(C927="Wn-Ma",SUMIFS(ZOiS!$G$4:$G$994,ZOiS!$B$4:$B$994,A927)-SUMIFS(ZOiS!$H$4:$H$994,ZOiS!$B$4:$B$994,A927),IF(C927="Ma-Wn",SUMIFS(ZOiS!$H$4:$H$994,ZOiS!$B$4:$B$994,A927)-SUMIFS(ZOiS!$G$4:$G$994,ZOiS!$B$4:$B$994,A927),SUMIFS(ZOiS!$H$4:$H$994,ZOiS!$B$4:$B$994,A927)))),"")</f>
        <v/>
      </c>
      <c r="H927" s="150" t="str">
        <f>IF(G927&lt;&gt;"",IF(G927="Wn",SUMIFS(ZOiS!$G$4:$G$994,ZOiS!$B$4:$B$994,E927),IF(G927="Wn-Ma",SUMIFS(ZOiS!$G$4:$G$994,ZOiS!$B$4:$B$994,E927)-SUMIFS(ZOiS!$H$4:$H$994,ZOiS!$B$4:$B$994,E927),IF(G927="Ma-Wn",SUMIFS(ZOiS!$H$4:$H$994,ZOiS!$B$4:$B$994,E927)-SUMIFS(ZOiS!$G$4:$G$994,ZOiS!$B$4:$B$994,E927),SUMIFS(ZOiS!$H$4:$H$994,ZOiS!$B$4:$B$994,E927)))),"")</f>
        <v/>
      </c>
      <c r="L927" s="150" t="str">
        <f>IF(K927&lt;&gt;"",IF(K927="Wn",SUMIFS(ZOiS!$E$4:$E$994,ZOiS!$B$4:$B$994,I927),IF(K927="Wn-Ma",SUMIFS(ZOiS!$E$4:$E$994,ZOiS!$B$4:$B$994,I927)-SUMIFS(ZOiS!$F$4:$F$994,ZOiS!$B$4:$B$994,I927),IF(K927="Ma-Wn",SUMIFS(ZOiS!$F$4:$F$994,ZOiS!$B$4:$B$994,I927)-SUMIFS(ZOiS!$E$4:$E$994,ZOiS!$B$4:$B$994,I927),SUMIFS(ZOiS!$F$4:$F$994,ZOiS!$B$4:$B$994,I927)))),"")</f>
        <v/>
      </c>
    </row>
    <row r="928" spans="4:12" x14ac:dyDescent="0.2">
      <c r="D928" s="150" t="str">
        <f>IF(C928&lt;&gt;"",IF(C928="Wn",SUMIFS(ZOiS!$G$4:$G$994,ZOiS!$B$4:$B$994,A928),IF(C928="Wn-Ma",SUMIFS(ZOiS!$G$4:$G$994,ZOiS!$B$4:$B$994,A928)-SUMIFS(ZOiS!$H$4:$H$994,ZOiS!$B$4:$B$994,A928),IF(C928="Ma-Wn",SUMIFS(ZOiS!$H$4:$H$994,ZOiS!$B$4:$B$994,A928)-SUMIFS(ZOiS!$G$4:$G$994,ZOiS!$B$4:$B$994,A928),SUMIFS(ZOiS!$H$4:$H$994,ZOiS!$B$4:$B$994,A928)))),"")</f>
        <v/>
      </c>
      <c r="H928" s="150" t="str">
        <f>IF(G928&lt;&gt;"",IF(G928="Wn",SUMIFS(ZOiS!$G$4:$G$994,ZOiS!$B$4:$B$994,E928),IF(G928="Wn-Ma",SUMIFS(ZOiS!$G$4:$G$994,ZOiS!$B$4:$B$994,E928)-SUMIFS(ZOiS!$H$4:$H$994,ZOiS!$B$4:$B$994,E928),IF(G928="Ma-Wn",SUMIFS(ZOiS!$H$4:$H$994,ZOiS!$B$4:$B$994,E928)-SUMIFS(ZOiS!$G$4:$G$994,ZOiS!$B$4:$B$994,E928),SUMIFS(ZOiS!$H$4:$H$994,ZOiS!$B$4:$B$994,E928)))),"")</f>
        <v/>
      </c>
      <c r="L928" s="150" t="str">
        <f>IF(K928&lt;&gt;"",IF(K928="Wn",SUMIFS(ZOiS!$E$4:$E$994,ZOiS!$B$4:$B$994,I928),IF(K928="Wn-Ma",SUMIFS(ZOiS!$E$4:$E$994,ZOiS!$B$4:$B$994,I928)-SUMIFS(ZOiS!$F$4:$F$994,ZOiS!$B$4:$B$994,I928),IF(K928="Ma-Wn",SUMIFS(ZOiS!$F$4:$F$994,ZOiS!$B$4:$B$994,I928)-SUMIFS(ZOiS!$E$4:$E$994,ZOiS!$B$4:$B$994,I928),SUMIFS(ZOiS!$F$4:$F$994,ZOiS!$B$4:$B$994,I928)))),"")</f>
        <v/>
      </c>
    </row>
    <row r="929" spans="4:12" x14ac:dyDescent="0.2">
      <c r="D929" s="150" t="str">
        <f>IF(C929&lt;&gt;"",IF(C929="Wn",SUMIFS(ZOiS!$G$4:$G$994,ZOiS!$B$4:$B$994,A929),IF(C929="Wn-Ma",SUMIFS(ZOiS!$G$4:$G$994,ZOiS!$B$4:$B$994,A929)-SUMIFS(ZOiS!$H$4:$H$994,ZOiS!$B$4:$B$994,A929),IF(C929="Ma-Wn",SUMIFS(ZOiS!$H$4:$H$994,ZOiS!$B$4:$B$994,A929)-SUMIFS(ZOiS!$G$4:$G$994,ZOiS!$B$4:$B$994,A929),SUMIFS(ZOiS!$H$4:$H$994,ZOiS!$B$4:$B$994,A929)))),"")</f>
        <v/>
      </c>
      <c r="H929" s="150" t="str">
        <f>IF(G929&lt;&gt;"",IF(G929="Wn",SUMIFS(ZOiS!$G$4:$G$994,ZOiS!$B$4:$B$994,E929),IF(G929="Wn-Ma",SUMIFS(ZOiS!$G$4:$G$994,ZOiS!$B$4:$B$994,E929)-SUMIFS(ZOiS!$H$4:$H$994,ZOiS!$B$4:$B$994,E929),IF(G929="Ma-Wn",SUMIFS(ZOiS!$H$4:$H$994,ZOiS!$B$4:$B$994,E929)-SUMIFS(ZOiS!$G$4:$G$994,ZOiS!$B$4:$B$994,E929),SUMIFS(ZOiS!$H$4:$H$994,ZOiS!$B$4:$B$994,E929)))),"")</f>
        <v/>
      </c>
      <c r="L929" s="150" t="str">
        <f>IF(K929&lt;&gt;"",IF(K929="Wn",SUMIFS(ZOiS!$E$4:$E$994,ZOiS!$B$4:$B$994,I929),IF(K929="Wn-Ma",SUMIFS(ZOiS!$E$4:$E$994,ZOiS!$B$4:$B$994,I929)-SUMIFS(ZOiS!$F$4:$F$994,ZOiS!$B$4:$B$994,I929),IF(K929="Ma-Wn",SUMIFS(ZOiS!$F$4:$F$994,ZOiS!$B$4:$B$994,I929)-SUMIFS(ZOiS!$E$4:$E$994,ZOiS!$B$4:$B$994,I929),SUMIFS(ZOiS!$F$4:$F$994,ZOiS!$B$4:$B$994,I929)))),"")</f>
        <v/>
      </c>
    </row>
    <row r="930" spans="4:12" x14ac:dyDescent="0.2">
      <c r="D930" s="150" t="str">
        <f>IF(C930&lt;&gt;"",IF(C930="Wn",SUMIFS(ZOiS!$G$4:$G$994,ZOiS!$B$4:$B$994,A930),IF(C930="Wn-Ma",SUMIFS(ZOiS!$G$4:$G$994,ZOiS!$B$4:$B$994,A930)-SUMIFS(ZOiS!$H$4:$H$994,ZOiS!$B$4:$B$994,A930),IF(C930="Ma-Wn",SUMIFS(ZOiS!$H$4:$H$994,ZOiS!$B$4:$B$994,A930)-SUMIFS(ZOiS!$G$4:$G$994,ZOiS!$B$4:$B$994,A930),SUMIFS(ZOiS!$H$4:$H$994,ZOiS!$B$4:$B$994,A930)))),"")</f>
        <v/>
      </c>
      <c r="H930" s="150" t="str">
        <f>IF(G930&lt;&gt;"",IF(G930="Wn",SUMIFS(ZOiS!$G$4:$G$994,ZOiS!$B$4:$B$994,E930),IF(G930="Wn-Ma",SUMIFS(ZOiS!$G$4:$G$994,ZOiS!$B$4:$B$994,E930)-SUMIFS(ZOiS!$H$4:$H$994,ZOiS!$B$4:$B$994,E930),IF(G930="Ma-Wn",SUMIFS(ZOiS!$H$4:$H$994,ZOiS!$B$4:$B$994,E930)-SUMIFS(ZOiS!$G$4:$G$994,ZOiS!$B$4:$B$994,E930),SUMIFS(ZOiS!$H$4:$H$994,ZOiS!$B$4:$B$994,E930)))),"")</f>
        <v/>
      </c>
      <c r="L930" s="150" t="str">
        <f>IF(K930&lt;&gt;"",IF(K930="Wn",SUMIFS(ZOiS!$E$4:$E$994,ZOiS!$B$4:$B$994,I930),IF(K930="Wn-Ma",SUMIFS(ZOiS!$E$4:$E$994,ZOiS!$B$4:$B$994,I930)-SUMIFS(ZOiS!$F$4:$F$994,ZOiS!$B$4:$B$994,I930),IF(K930="Ma-Wn",SUMIFS(ZOiS!$F$4:$F$994,ZOiS!$B$4:$B$994,I930)-SUMIFS(ZOiS!$E$4:$E$994,ZOiS!$B$4:$B$994,I930),SUMIFS(ZOiS!$F$4:$F$994,ZOiS!$B$4:$B$994,I930)))),"")</f>
        <v/>
      </c>
    </row>
    <row r="931" spans="4:12" x14ac:dyDescent="0.2">
      <c r="D931" s="150" t="str">
        <f>IF(C931&lt;&gt;"",IF(C931="Wn",SUMIFS(ZOiS!$G$4:$G$994,ZOiS!$B$4:$B$994,A931),IF(C931="Wn-Ma",SUMIFS(ZOiS!$G$4:$G$994,ZOiS!$B$4:$B$994,A931)-SUMIFS(ZOiS!$H$4:$H$994,ZOiS!$B$4:$B$994,A931),IF(C931="Ma-Wn",SUMIFS(ZOiS!$H$4:$H$994,ZOiS!$B$4:$B$994,A931)-SUMIFS(ZOiS!$G$4:$G$994,ZOiS!$B$4:$B$994,A931),SUMIFS(ZOiS!$H$4:$H$994,ZOiS!$B$4:$B$994,A931)))),"")</f>
        <v/>
      </c>
      <c r="H931" s="150" t="str">
        <f>IF(G931&lt;&gt;"",IF(G931="Wn",SUMIFS(ZOiS!$G$4:$G$994,ZOiS!$B$4:$B$994,E931),IF(G931="Wn-Ma",SUMIFS(ZOiS!$G$4:$G$994,ZOiS!$B$4:$B$994,E931)-SUMIFS(ZOiS!$H$4:$H$994,ZOiS!$B$4:$B$994,E931),IF(G931="Ma-Wn",SUMIFS(ZOiS!$H$4:$H$994,ZOiS!$B$4:$B$994,E931)-SUMIFS(ZOiS!$G$4:$G$994,ZOiS!$B$4:$B$994,E931),SUMIFS(ZOiS!$H$4:$H$994,ZOiS!$B$4:$B$994,E931)))),"")</f>
        <v/>
      </c>
      <c r="L931" s="150" t="str">
        <f>IF(K931&lt;&gt;"",IF(K931="Wn",SUMIFS(ZOiS!$E$4:$E$994,ZOiS!$B$4:$B$994,I931),IF(K931="Wn-Ma",SUMIFS(ZOiS!$E$4:$E$994,ZOiS!$B$4:$B$994,I931)-SUMIFS(ZOiS!$F$4:$F$994,ZOiS!$B$4:$B$994,I931),IF(K931="Ma-Wn",SUMIFS(ZOiS!$F$4:$F$994,ZOiS!$B$4:$B$994,I931)-SUMIFS(ZOiS!$E$4:$E$994,ZOiS!$B$4:$B$994,I931),SUMIFS(ZOiS!$F$4:$F$994,ZOiS!$B$4:$B$994,I931)))),"")</f>
        <v/>
      </c>
    </row>
    <row r="932" spans="4:12" x14ac:dyDescent="0.2">
      <c r="D932" s="150" t="str">
        <f>IF(C932&lt;&gt;"",IF(C932="Wn",SUMIFS(ZOiS!$G$4:$G$994,ZOiS!$B$4:$B$994,A932),IF(C932="Wn-Ma",SUMIFS(ZOiS!$G$4:$G$994,ZOiS!$B$4:$B$994,A932)-SUMIFS(ZOiS!$H$4:$H$994,ZOiS!$B$4:$B$994,A932),IF(C932="Ma-Wn",SUMIFS(ZOiS!$H$4:$H$994,ZOiS!$B$4:$B$994,A932)-SUMIFS(ZOiS!$G$4:$G$994,ZOiS!$B$4:$B$994,A932),SUMIFS(ZOiS!$H$4:$H$994,ZOiS!$B$4:$B$994,A932)))),"")</f>
        <v/>
      </c>
      <c r="H932" s="150" t="str">
        <f>IF(G932&lt;&gt;"",IF(G932="Wn",SUMIFS(ZOiS!$G$4:$G$994,ZOiS!$B$4:$B$994,E932),IF(G932="Wn-Ma",SUMIFS(ZOiS!$G$4:$G$994,ZOiS!$B$4:$B$994,E932)-SUMIFS(ZOiS!$H$4:$H$994,ZOiS!$B$4:$B$994,E932),IF(G932="Ma-Wn",SUMIFS(ZOiS!$H$4:$H$994,ZOiS!$B$4:$B$994,E932)-SUMIFS(ZOiS!$G$4:$G$994,ZOiS!$B$4:$B$994,E932),SUMIFS(ZOiS!$H$4:$H$994,ZOiS!$B$4:$B$994,E932)))),"")</f>
        <v/>
      </c>
      <c r="L932" s="150" t="str">
        <f>IF(K932&lt;&gt;"",IF(K932="Wn",SUMIFS(ZOiS!$E$4:$E$994,ZOiS!$B$4:$B$994,I932),IF(K932="Wn-Ma",SUMIFS(ZOiS!$E$4:$E$994,ZOiS!$B$4:$B$994,I932)-SUMIFS(ZOiS!$F$4:$F$994,ZOiS!$B$4:$B$994,I932),IF(K932="Ma-Wn",SUMIFS(ZOiS!$F$4:$F$994,ZOiS!$B$4:$B$994,I932)-SUMIFS(ZOiS!$E$4:$E$994,ZOiS!$B$4:$B$994,I932),SUMIFS(ZOiS!$F$4:$F$994,ZOiS!$B$4:$B$994,I932)))),"")</f>
        <v/>
      </c>
    </row>
    <row r="933" spans="4:12" x14ac:dyDescent="0.2">
      <c r="D933" s="150" t="str">
        <f>IF(C933&lt;&gt;"",IF(C933="Wn",SUMIFS(ZOiS!$G$4:$G$994,ZOiS!$B$4:$B$994,A933),IF(C933="Wn-Ma",SUMIFS(ZOiS!$G$4:$G$994,ZOiS!$B$4:$B$994,A933)-SUMIFS(ZOiS!$H$4:$H$994,ZOiS!$B$4:$B$994,A933),IF(C933="Ma-Wn",SUMIFS(ZOiS!$H$4:$H$994,ZOiS!$B$4:$B$994,A933)-SUMIFS(ZOiS!$G$4:$G$994,ZOiS!$B$4:$B$994,A933),SUMIFS(ZOiS!$H$4:$H$994,ZOiS!$B$4:$B$994,A933)))),"")</f>
        <v/>
      </c>
      <c r="H933" s="150" t="str">
        <f>IF(G933&lt;&gt;"",IF(G933="Wn",SUMIFS(ZOiS!$G$4:$G$994,ZOiS!$B$4:$B$994,E933),IF(G933="Wn-Ma",SUMIFS(ZOiS!$G$4:$G$994,ZOiS!$B$4:$B$994,E933)-SUMIFS(ZOiS!$H$4:$H$994,ZOiS!$B$4:$B$994,E933),IF(G933="Ma-Wn",SUMIFS(ZOiS!$H$4:$H$994,ZOiS!$B$4:$B$994,E933)-SUMIFS(ZOiS!$G$4:$G$994,ZOiS!$B$4:$B$994,E933),SUMIFS(ZOiS!$H$4:$H$994,ZOiS!$B$4:$B$994,E933)))),"")</f>
        <v/>
      </c>
      <c r="L933" s="150" t="str">
        <f>IF(K933&lt;&gt;"",IF(K933="Wn",SUMIFS(ZOiS!$E$4:$E$994,ZOiS!$B$4:$B$994,I933),IF(K933="Wn-Ma",SUMIFS(ZOiS!$E$4:$E$994,ZOiS!$B$4:$B$994,I933)-SUMIFS(ZOiS!$F$4:$F$994,ZOiS!$B$4:$B$994,I933),IF(K933="Ma-Wn",SUMIFS(ZOiS!$F$4:$F$994,ZOiS!$B$4:$B$994,I933)-SUMIFS(ZOiS!$E$4:$E$994,ZOiS!$B$4:$B$994,I933),SUMIFS(ZOiS!$F$4:$F$994,ZOiS!$B$4:$B$994,I933)))),"")</f>
        <v/>
      </c>
    </row>
    <row r="934" spans="4:12" x14ac:dyDescent="0.2">
      <c r="D934" s="150" t="str">
        <f>IF(C934&lt;&gt;"",IF(C934="Wn",SUMIFS(ZOiS!$G$4:$G$994,ZOiS!$B$4:$B$994,A934),IF(C934="Wn-Ma",SUMIFS(ZOiS!$G$4:$G$994,ZOiS!$B$4:$B$994,A934)-SUMIFS(ZOiS!$H$4:$H$994,ZOiS!$B$4:$B$994,A934),IF(C934="Ma-Wn",SUMIFS(ZOiS!$H$4:$H$994,ZOiS!$B$4:$B$994,A934)-SUMIFS(ZOiS!$G$4:$G$994,ZOiS!$B$4:$B$994,A934),SUMIFS(ZOiS!$H$4:$H$994,ZOiS!$B$4:$B$994,A934)))),"")</f>
        <v/>
      </c>
      <c r="H934" s="150" t="str">
        <f>IF(G934&lt;&gt;"",IF(G934="Wn",SUMIFS(ZOiS!$G$4:$G$994,ZOiS!$B$4:$B$994,E934),IF(G934="Wn-Ma",SUMIFS(ZOiS!$G$4:$G$994,ZOiS!$B$4:$B$994,E934)-SUMIFS(ZOiS!$H$4:$H$994,ZOiS!$B$4:$B$994,E934),IF(G934="Ma-Wn",SUMIFS(ZOiS!$H$4:$H$994,ZOiS!$B$4:$B$994,E934)-SUMIFS(ZOiS!$G$4:$G$994,ZOiS!$B$4:$B$994,E934),SUMIFS(ZOiS!$H$4:$H$994,ZOiS!$B$4:$B$994,E934)))),"")</f>
        <v/>
      </c>
      <c r="L934" s="150" t="str">
        <f>IF(K934&lt;&gt;"",IF(K934="Wn",SUMIFS(ZOiS!$E$4:$E$994,ZOiS!$B$4:$B$994,I934),IF(K934="Wn-Ma",SUMIFS(ZOiS!$E$4:$E$994,ZOiS!$B$4:$B$994,I934)-SUMIFS(ZOiS!$F$4:$F$994,ZOiS!$B$4:$B$994,I934),IF(K934="Ma-Wn",SUMIFS(ZOiS!$F$4:$F$994,ZOiS!$B$4:$B$994,I934)-SUMIFS(ZOiS!$E$4:$E$994,ZOiS!$B$4:$B$994,I934),SUMIFS(ZOiS!$F$4:$F$994,ZOiS!$B$4:$B$994,I934)))),"")</f>
        <v/>
      </c>
    </row>
    <row r="935" spans="4:12" x14ac:dyDescent="0.2">
      <c r="D935" s="150" t="str">
        <f>IF(C935&lt;&gt;"",IF(C935="Wn",SUMIFS(ZOiS!$G$4:$G$994,ZOiS!$B$4:$B$994,A935),IF(C935="Wn-Ma",SUMIFS(ZOiS!$G$4:$G$994,ZOiS!$B$4:$B$994,A935)-SUMIFS(ZOiS!$H$4:$H$994,ZOiS!$B$4:$B$994,A935),IF(C935="Ma-Wn",SUMIFS(ZOiS!$H$4:$H$994,ZOiS!$B$4:$B$994,A935)-SUMIFS(ZOiS!$G$4:$G$994,ZOiS!$B$4:$B$994,A935),SUMIFS(ZOiS!$H$4:$H$994,ZOiS!$B$4:$B$994,A935)))),"")</f>
        <v/>
      </c>
      <c r="H935" s="150" t="str">
        <f>IF(G935&lt;&gt;"",IF(G935="Wn",SUMIFS(ZOiS!$G$4:$G$994,ZOiS!$B$4:$B$994,E935),IF(G935="Wn-Ma",SUMIFS(ZOiS!$G$4:$G$994,ZOiS!$B$4:$B$994,E935)-SUMIFS(ZOiS!$H$4:$H$994,ZOiS!$B$4:$B$994,E935),IF(G935="Ma-Wn",SUMIFS(ZOiS!$H$4:$H$994,ZOiS!$B$4:$B$994,E935)-SUMIFS(ZOiS!$G$4:$G$994,ZOiS!$B$4:$B$994,E935),SUMIFS(ZOiS!$H$4:$H$994,ZOiS!$B$4:$B$994,E935)))),"")</f>
        <v/>
      </c>
      <c r="L935" s="150" t="str">
        <f>IF(K935&lt;&gt;"",IF(K935="Wn",SUMIFS(ZOiS!$E$4:$E$994,ZOiS!$B$4:$B$994,I935),IF(K935="Wn-Ma",SUMIFS(ZOiS!$E$4:$E$994,ZOiS!$B$4:$B$994,I935)-SUMIFS(ZOiS!$F$4:$F$994,ZOiS!$B$4:$B$994,I935),IF(K935="Ma-Wn",SUMIFS(ZOiS!$F$4:$F$994,ZOiS!$B$4:$B$994,I935)-SUMIFS(ZOiS!$E$4:$E$994,ZOiS!$B$4:$B$994,I935),SUMIFS(ZOiS!$F$4:$F$994,ZOiS!$B$4:$B$994,I935)))),"")</f>
        <v/>
      </c>
    </row>
    <row r="936" spans="4:12" x14ac:dyDescent="0.2">
      <c r="D936" s="150" t="str">
        <f>IF(C936&lt;&gt;"",IF(C936="Wn",SUMIFS(ZOiS!$G$4:$G$994,ZOiS!$B$4:$B$994,A936),IF(C936="Wn-Ma",SUMIFS(ZOiS!$G$4:$G$994,ZOiS!$B$4:$B$994,A936)-SUMIFS(ZOiS!$H$4:$H$994,ZOiS!$B$4:$B$994,A936),IF(C936="Ma-Wn",SUMIFS(ZOiS!$H$4:$H$994,ZOiS!$B$4:$B$994,A936)-SUMIFS(ZOiS!$G$4:$G$994,ZOiS!$B$4:$B$994,A936),SUMIFS(ZOiS!$H$4:$H$994,ZOiS!$B$4:$B$994,A936)))),"")</f>
        <v/>
      </c>
      <c r="H936" s="150" t="str">
        <f>IF(G936&lt;&gt;"",IF(G936="Wn",SUMIFS(ZOiS!$G$4:$G$994,ZOiS!$B$4:$B$994,E936),IF(G936="Wn-Ma",SUMIFS(ZOiS!$G$4:$G$994,ZOiS!$B$4:$B$994,E936)-SUMIFS(ZOiS!$H$4:$H$994,ZOiS!$B$4:$B$994,E936),IF(G936="Ma-Wn",SUMIFS(ZOiS!$H$4:$H$994,ZOiS!$B$4:$B$994,E936)-SUMIFS(ZOiS!$G$4:$G$994,ZOiS!$B$4:$B$994,E936),SUMIFS(ZOiS!$H$4:$H$994,ZOiS!$B$4:$B$994,E936)))),"")</f>
        <v/>
      </c>
      <c r="L936" s="150" t="str">
        <f>IF(K936&lt;&gt;"",IF(K936="Wn",SUMIFS(ZOiS!$E$4:$E$994,ZOiS!$B$4:$B$994,I936),IF(K936="Wn-Ma",SUMIFS(ZOiS!$E$4:$E$994,ZOiS!$B$4:$B$994,I936)-SUMIFS(ZOiS!$F$4:$F$994,ZOiS!$B$4:$B$994,I936),IF(K936="Ma-Wn",SUMIFS(ZOiS!$F$4:$F$994,ZOiS!$B$4:$B$994,I936)-SUMIFS(ZOiS!$E$4:$E$994,ZOiS!$B$4:$B$994,I936),SUMIFS(ZOiS!$F$4:$F$994,ZOiS!$B$4:$B$994,I936)))),"")</f>
        <v/>
      </c>
    </row>
    <row r="937" spans="4:12" x14ac:dyDescent="0.2">
      <c r="D937" s="150" t="str">
        <f>IF(C937&lt;&gt;"",IF(C937="Wn",SUMIFS(ZOiS!$G$4:$G$994,ZOiS!$B$4:$B$994,A937),IF(C937="Wn-Ma",SUMIFS(ZOiS!$G$4:$G$994,ZOiS!$B$4:$B$994,A937)-SUMIFS(ZOiS!$H$4:$H$994,ZOiS!$B$4:$B$994,A937),IF(C937="Ma-Wn",SUMIFS(ZOiS!$H$4:$H$994,ZOiS!$B$4:$B$994,A937)-SUMIFS(ZOiS!$G$4:$G$994,ZOiS!$B$4:$B$994,A937),SUMIFS(ZOiS!$H$4:$H$994,ZOiS!$B$4:$B$994,A937)))),"")</f>
        <v/>
      </c>
      <c r="H937" s="150" t="str">
        <f>IF(G937&lt;&gt;"",IF(G937="Wn",SUMIFS(ZOiS!$G$4:$G$994,ZOiS!$B$4:$B$994,E937),IF(G937="Wn-Ma",SUMIFS(ZOiS!$G$4:$G$994,ZOiS!$B$4:$B$994,E937)-SUMIFS(ZOiS!$H$4:$H$994,ZOiS!$B$4:$B$994,E937),IF(G937="Ma-Wn",SUMIFS(ZOiS!$H$4:$H$994,ZOiS!$B$4:$B$994,E937)-SUMIFS(ZOiS!$G$4:$G$994,ZOiS!$B$4:$B$994,E937),SUMIFS(ZOiS!$H$4:$H$994,ZOiS!$B$4:$B$994,E937)))),"")</f>
        <v/>
      </c>
      <c r="L937" s="150" t="str">
        <f>IF(K937&lt;&gt;"",IF(K937="Wn",SUMIFS(ZOiS!$E$4:$E$994,ZOiS!$B$4:$B$994,I937),IF(K937="Wn-Ma",SUMIFS(ZOiS!$E$4:$E$994,ZOiS!$B$4:$B$994,I937)-SUMIFS(ZOiS!$F$4:$F$994,ZOiS!$B$4:$B$994,I937),IF(K937="Ma-Wn",SUMIFS(ZOiS!$F$4:$F$994,ZOiS!$B$4:$B$994,I937)-SUMIFS(ZOiS!$E$4:$E$994,ZOiS!$B$4:$B$994,I937),SUMIFS(ZOiS!$F$4:$F$994,ZOiS!$B$4:$B$994,I937)))),"")</f>
        <v/>
      </c>
    </row>
    <row r="938" spans="4:12" x14ac:dyDescent="0.2">
      <c r="D938" s="150" t="str">
        <f>IF(C938&lt;&gt;"",IF(C938="Wn",SUMIFS(ZOiS!$G$4:$G$994,ZOiS!$B$4:$B$994,A938),IF(C938="Wn-Ma",SUMIFS(ZOiS!$G$4:$G$994,ZOiS!$B$4:$B$994,A938)-SUMIFS(ZOiS!$H$4:$H$994,ZOiS!$B$4:$B$994,A938),IF(C938="Ma-Wn",SUMIFS(ZOiS!$H$4:$H$994,ZOiS!$B$4:$B$994,A938)-SUMIFS(ZOiS!$G$4:$G$994,ZOiS!$B$4:$B$994,A938),SUMIFS(ZOiS!$H$4:$H$994,ZOiS!$B$4:$B$994,A938)))),"")</f>
        <v/>
      </c>
      <c r="H938" s="150" t="str">
        <f>IF(G938&lt;&gt;"",IF(G938="Wn",SUMIFS(ZOiS!$G$4:$G$994,ZOiS!$B$4:$B$994,E938),IF(G938="Wn-Ma",SUMIFS(ZOiS!$G$4:$G$994,ZOiS!$B$4:$B$994,E938)-SUMIFS(ZOiS!$H$4:$H$994,ZOiS!$B$4:$B$994,E938),IF(G938="Ma-Wn",SUMIFS(ZOiS!$H$4:$H$994,ZOiS!$B$4:$B$994,E938)-SUMIFS(ZOiS!$G$4:$G$994,ZOiS!$B$4:$B$994,E938),SUMIFS(ZOiS!$H$4:$H$994,ZOiS!$B$4:$B$994,E938)))),"")</f>
        <v/>
      </c>
      <c r="L938" s="150" t="str">
        <f>IF(K938&lt;&gt;"",IF(K938="Wn",SUMIFS(ZOiS!$E$4:$E$994,ZOiS!$B$4:$B$994,I938),IF(K938="Wn-Ma",SUMIFS(ZOiS!$E$4:$E$994,ZOiS!$B$4:$B$994,I938)-SUMIFS(ZOiS!$F$4:$F$994,ZOiS!$B$4:$B$994,I938),IF(K938="Ma-Wn",SUMIFS(ZOiS!$F$4:$F$994,ZOiS!$B$4:$B$994,I938)-SUMIFS(ZOiS!$E$4:$E$994,ZOiS!$B$4:$B$994,I938),SUMIFS(ZOiS!$F$4:$F$994,ZOiS!$B$4:$B$994,I938)))),"")</f>
        <v/>
      </c>
    </row>
    <row r="939" spans="4:12" x14ac:dyDescent="0.2">
      <c r="D939" s="150" t="str">
        <f>IF(C939&lt;&gt;"",IF(C939="Wn",SUMIFS(ZOiS!$G$4:$G$994,ZOiS!$B$4:$B$994,A939),IF(C939="Wn-Ma",SUMIFS(ZOiS!$G$4:$G$994,ZOiS!$B$4:$B$994,A939)-SUMIFS(ZOiS!$H$4:$H$994,ZOiS!$B$4:$B$994,A939),IF(C939="Ma-Wn",SUMIFS(ZOiS!$H$4:$H$994,ZOiS!$B$4:$B$994,A939)-SUMIFS(ZOiS!$G$4:$G$994,ZOiS!$B$4:$B$994,A939),SUMIFS(ZOiS!$H$4:$H$994,ZOiS!$B$4:$B$994,A939)))),"")</f>
        <v/>
      </c>
      <c r="H939" s="150" t="str">
        <f>IF(G939&lt;&gt;"",IF(G939="Wn",SUMIFS(ZOiS!$G$4:$G$994,ZOiS!$B$4:$B$994,E939),IF(G939="Wn-Ma",SUMIFS(ZOiS!$G$4:$G$994,ZOiS!$B$4:$B$994,E939)-SUMIFS(ZOiS!$H$4:$H$994,ZOiS!$B$4:$B$994,E939),IF(G939="Ma-Wn",SUMIFS(ZOiS!$H$4:$H$994,ZOiS!$B$4:$B$994,E939)-SUMIFS(ZOiS!$G$4:$G$994,ZOiS!$B$4:$B$994,E939),SUMIFS(ZOiS!$H$4:$H$994,ZOiS!$B$4:$B$994,E939)))),"")</f>
        <v/>
      </c>
      <c r="L939" s="150" t="str">
        <f>IF(K939&lt;&gt;"",IF(K939="Wn",SUMIFS(ZOiS!$E$4:$E$994,ZOiS!$B$4:$B$994,I939),IF(K939="Wn-Ma",SUMIFS(ZOiS!$E$4:$E$994,ZOiS!$B$4:$B$994,I939)-SUMIFS(ZOiS!$F$4:$F$994,ZOiS!$B$4:$B$994,I939),IF(K939="Ma-Wn",SUMIFS(ZOiS!$F$4:$F$994,ZOiS!$B$4:$B$994,I939)-SUMIFS(ZOiS!$E$4:$E$994,ZOiS!$B$4:$B$994,I939),SUMIFS(ZOiS!$F$4:$F$994,ZOiS!$B$4:$B$994,I939)))),"")</f>
        <v/>
      </c>
    </row>
    <row r="940" spans="4:12" x14ac:dyDescent="0.2">
      <c r="D940" s="150" t="str">
        <f>IF(C940&lt;&gt;"",IF(C940="Wn",SUMIFS(ZOiS!$G$4:$G$994,ZOiS!$B$4:$B$994,A940),IF(C940="Wn-Ma",SUMIFS(ZOiS!$G$4:$G$994,ZOiS!$B$4:$B$994,A940)-SUMIFS(ZOiS!$H$4:$H$994,ZOiS!$B$4:$B$994,A940),IF(C940="Ma-Wn",SUMIFS(ZOiS!$H$4:$H$994,ZOiS!$B$4:$B$994,A940)-SUMIFS(ZOiS!$G$4:$G$994,ZOiS!$B$4:$B$994,A940),SUMIFS(ZOiS!$H$4:$H$994,ZOiS!$B$4:$B$994,A940)))),"")</f>
        <v/>
      </c>
      <c r="H940" s="150" t="str">
        <f>IF(G940&lt;&gt;"",IF(G940="Wn",SUMIFS(ZOiS!$G$4:$G$994,ZOiS!$B$4:$B$994,E940),IF(G940="Wn-Ma",SUMIFS(ZOiS!$G$4:$G$994,ZOiS!$B$4:$B$994,E940)-SUMIFS(ZOiS!$H$4:$H$994,ZOiS!$B$4:$B$994,E940),IF(G940="Ma-Wn",SUMIFS(ZOiS!$H$4:$H$994,ZOiS!$B$4:$B$994,E940)-SUMIFS(ZOiS!$G$4:$G$994,ZOiS!$B$4:$B$994,E940),SUMIFS(ZOiS!$H$4:$H$994,ZOiS!$B$4:$B$994,E940)))),"")</f>
        <v/>
      </c>
      <c r="L940" s="150" t="str">
        <f>IF(K940&lt;&gt;"",IF(K940="Wn",SUMIFS(ZOiS!$E$4:$E$994,ZOiS!$B$4:$B$994,I940),IF(K940="Wn-Ma",SUMIFS(ZOiS!$E$4:$E$994,ZOiS!$B$4:$B$994,I940)-SUMIFS(ZOiS!$F$4:$F$994,ZOiS!$B$4:$B$994,I940),IF(K940="Ma-Wn",SUMIFS(ZOiS!$F$4:$F$994,ZOiS!$B$4:$B$994,I940)-SUMIFS(ZOiS!$E$4:$E$994,ZOiS!$B$4:$B$994,I940),SUMIFS(ZOiS!$F$4:$F$994,ZOiS!$B$4:$B$994,I940)))),"")</f>
        <v/>
      </c>
    </row>
    <row r="941" spans="4:12" x14ac:dyDescent="0.2">
      <c r="D941" s="150" t="str">
        <f>IF(C941&lt;&gt;"",IF(C941="Wn",SUMIFS(ZOiS!$G$4:$G$994,ZOiS!$B$4:$B$994,A941),IF(C941="Wn-Ma",SUMIFS(ZOiS!$G$4:$G$994,ZOiS!$B$4:$B$994,A941)-SUMIFS(ZOiS!$H$4:$H$994,ZOiS!$B$4:$B$994,A941),IF(C941="Ma-Wn",SUMIFS(ZOiS!$H$4:$H$994,ZOiS!$B$4:$B$994,A941)-SUMIFS(ZOiS!$G$4:$G$994,ZOiS!$B$4:$B$994,A941),SUMIFS(ZOiS!$H$4:$H$994,ZOiS!$B$4:$B$994,A941)))),"")</f>
        <v/>
      </c>
      <c r="H941" s="150" t="str">
        <f>IF(G941&lt;&gt;"",IF(G941="Wn",SUMIFS(ZOiS!$G$4:$G$994,ZOiS!$B$4:$B$994,E941),IF(G941="Wn-Ma",SUMIFS(ZOiS!$G$4:$G$994,ZOiS!$B$4:$B$994,E941)-SUMIFS(ZOiS!$H$4:$H$994,ZOiS!$B$4:$B$994,E941),IF(G941="Ma-Wn",SUMIFS(ZOiS!$H$4:$H$994,ZOiS!$B$4:$B$994,E941)-SUMIFS(ZOiS!$G$4:$G$994,ZOiS!$B$4:$B$994,E941),SUMIFS(ZOiS!$H$4:$H$994,ZOiS!$B$4:$B$994,E941)))),"")</f>
        <v/>
      </c>
      <c r="L941" s="150" t="str">
        <f>IF(K941&lt;&gt;"",IF(K941="Wn",SUMIFS(ZOiS!$E$4:$E$994,ZOiS!$B$4:$B$994,I941),IF(K941="Wn-Ma",SUMIFS(ZOiS!$E$4:$E$994,ZOiS!$B$4:$B$994,I941)-SUMIFS(ZOiS!$F$4:$F$994,ZOiS!$B$4:$B$994,I941),IF(K941="Ma-Wn",SUMIFS(ZOiS!$F$4:$F$994,ZOiS!$B$4:$B$994,I941)-SUMIFS(ZOiS!$E$4:$E$994,ZOiS!$B$4:$B$994,I941),SUMIFS(ZOiS!$F$4:$F$994,ZOiS!$B$4:$B$994,I941)))),"")</f>
        <v/>
      </c>
    </row>
    <row r="942" spans="4:12" x14ac:dyDescent="0.2">
      <c r="D942" s="150" t="str">
        <f>IF(C942&lt;&gt;"",IF(C942="Wn",SUMIFS(ZOiS!$G$4:$G$994,ZOiS!$B$4:$B$994,A942),IF(C942="Wn-Ma",SUMIFS(ZOiS!$G$4:$G$994,ZOiS!$B$4:$B$994,A942)-SUMIFS(ZOiS!$H$4:$H$994,ZOiS!$B$4:$B$994,A942),IF(C942="Ma-Wn",SUMIFS(ZOiS!$H$4:$H$994,ZOiS!$B$4:$B$994,A942)-SUMIFS(ZOiS!$G$4:$G$994,ZOiS!$B$4:$B$994,A942),SUMIFS(ZOiS!$H$4:$H$994,ZOiS!$B$4:$B$994,A942)))),"")</f>
        <v/>
      </c>
      <c r="H942" s="150" t="str">
        <f>IF(G942&lt;&gt;"",IF(G942="Wn",SUMIFS(ZOiS!$G$4:$G$994,ZOiS!$B$4:$B$994,E942),IF(G942="Wn-Ma",SUMIFS(ZOiS!$G$4:$G$994,ZOiS!$B$4:$B$994,E942)-SUMIFS(ZOiS!$H$4:$H$994,ZOiS!$B$4:$B$994,E942),IF(G942="Ma-Wn",SUMIFS(ZOiS!$H$4:$H$994,ZOiS!$B$4:$B$994,E942)-SUMIFS(ZOiS!$G$4:$G$994,ZOiS!$B$4:$B$994,E942),SUMIFS(ZOiS!$H$4:$H$994,ZOiS!$B$4:$B$994,E942)))),"")</f>
        <v/>
      </c>
      <c r="L942" s="150" t="str">
        <f>IF(K942&lt;&gt;"",IF(K942="Wn",SUMIFS(ZOiS!$E$4:$E$994,ZOiS!$B$4:$B$994,I942),IF(K942="Wn-Ma",SUMIFS(ZOiS!$E$4:$E$994,ZOiS!$B$4:$B$994,I942)-SUMIFS(ZOiS!$F$4:$F$994,ZOiS!$B$4:$B$994,I942),IF(K942="Ma-Wn",SUMIFS(ZOiS!$F$4:$F$994,ZOiS!$B$4:$B$994,I942)-SUMIFS(ZOiS!$E$4:$E$994,ZOiS!$B$4:$B$994,I942),SUMIFS(ZOiS!$F$4:$F$994,ZOiS!$B$4:$B$994,I942)))),"")</f>
        <v/>
      </c>
    </row>
    <row r="943" spans="4:12" x14ac:dyDescent="0.2">
      <c r="D943" s="150" t="str">
        <f>IF(C943&lt;&gt;"",IF(C943="Wn",SUMIFS(ZOiS!$G$4:$G$994,ZOiS!$B$4:$B$994,A943),IF(C943="Wn-Ma",SUMIFS(ZOiS!$G$4:$G$994,ZOiS!$B$4:$B$994,A943)-SUMIFS(ZOiS!$H$4:$H$994,ZOiS!$B$4:$B$994,A943),IF(C943="Ma-Wn",SUMIFS(ZOiS!$H$4:$H$994,ZOiS!$B$4:$B$994,A943)-SUMIFS(ZOiS!$G$4:$G$994,ZOiS!$B$4:$B$994,A943),SUMIFS(ZOiS!$H$4:$H$994,ZOiS!$B$4:$B$994,A943)))),"")</f>
        <v/>
      </c>
      <c r="H943" s="150" t="str">
        <f>IF(G943&lt;&gt;"",IF(G943="Wn",SUMIFS(ZOiS!$G$4:$G$994,ZOiS!$B$4:$B$994,E943),IF(G943="Wn-Ma",SUMIFS(ZOiS!$G$4:$G$994,ZOiS!$B$4:$B$994,E943)-SUMIFS(ZOiS!$H$4:$H$994,ZOiS!$B$4:$B$994,E943),IF(G943="Ma-Wn",SUMIFS(ZOiS!$H$4:$H$994,ZOiS!$B$4:$B$994,E943)-SUMIFS(ZOiS!$G$4:$G$994,ZOiS!$B$4:$B$994,E943),SUMIFS(ZOiS!$H$4:$H$994,ZOiS!$B$4:$B$994,E943)))),"")</f>
        <v/>
      </c>
      <c r="L943" s="150" t="str">
        <f>IF(K943&lt;&gt;"",IF(K943="Wn",SUMIFS(ZOiS!$E$4:$E$994,ZOiS!$B$4:$B$994,I943),IF(K943="Wn-Ma",SUMIFS(ZOiS!$E$4:$E$994,ZOiS!$B$4:$B$994,I943)-SUMIFS(ZOiS!$F$4:$F$994,ZOiS!$B$4:$B$994,I943),IF(K943="Ma-Wn",SUMIFS(ZOiS!$F$4:$F$994,ZOiS!$B$4:$B$994,I943)-SUMIFS(ZOiS!$E$4:$E$994,ZOiS!$B$4:$B$994,I943),SUMIFS(ZOiS!$F$4:$F$994,ZOiS!$B$4:$B$994,I943)))),"")</f>
        <v/>
      </c>
    </row>
    <row r="944" spans="4:12" x14ac:dyDescent="0.2">
      <c r="D944" s="150" t="str">
        <f>IF(C944&lt;&gt;"",IF(C944="Wn",SUMIFS(ZOiS!$G$4:$G$994,ZOiS!$B$4:$B$994,A944),IF(C944="Wn-Ma",SUMIFS(ZOiS!$G$4:$G$994,ZOiS!$B$4:$B$994,A944)-SUMIFS(ZOiS!$H$4:$H$994,ZOiS!$B$4:$B$994,A944),IF(C944="Ma-Wn",SUMIFS(ZOiS!$H$4:$H$994,ZOiS!$B$4:$B$994,A944)-SUMIFS(ZOiS!$G$4:$G$994,ZOiS!$B$4:$B$994,A944),SUMIFS(ZOiS!$H$4:$H$994,ZOiS!$B$4:$B$994,A944)))),"")</f>
        <v/>
      </c>
      <c r="H944" s="150" t="str">
        <f>IF(G944&lt;&gt;"",IF(G944="Wn",SUMIFS(ZOiS!$G$4:$G$994,ZOiS!$B$4:$B$994,E944),IF(G944="Wn-Ma",SUMIFS(ZOiS!$G$4:$G$994,ZOiS!$B$4:$B$994,E944)-SUMIFS(ZOiS!$H$4:$H$994,ZOiS!$B$4:$B$994,E944),IF(G944="Ma-Wn",SUMIFS(ZOiS!$H$4:$H$994,ZOiS!$B$4:$B$994,E944)-SUMIFS(ZOiS!$G$4:$G$994,ZOiS!$B$4:$B$994,E944),SUMIFS(ZOiS!$H$4:$H$994,ZOiS!$B$4:$B$994,E944)))),"")</f>
        <v/>
      </c>
      <c r="L944" s="150" t="str">
        <f>IF(K944&lt;&gt;"",IF(K944="Wn",SUMIFS(ZOiS!$E$4:$E$994,ZOiS!$B$4:$B$994,I944),IF(K944="Wn-Ma",SUMIFS(ZOiS!$E$4:$E$994,ZOiS!$B$4:$B$994,I944)-SUMIFS(ZOiS!$F$4:$F$994,ZOiS!$B$4:$B$994,I944),IF(K944="Ma-Wn",SUMIFS(ZOiS!$F$4:$F$994,ZOiS!$B$4:$B$994,I944)-SUMIFS(ZOiS!$E$4:$E$994,ZOiS!$B$4:$B$994,I944),SUMIFS(ZOiS!$F$4:$F$994,ZOiS!$B$4:$B$994,I944)))),"")</f>
        <v/>
      </c>
    </row>
    <row r="945" spans="4:12" x14ac:dyDescent="0.2">
      <c r="D945" s="150" t="str">
        <f>IF(C945&lt;&gt;"",IF(C945="Wn",SUMIFS(ZOiS!$G$4:$G$994,ZOiS!$B$4:$B$994,A945),IF(C945="Wn-Ma",SUMIFS(ZOiS!$G$4:$G$994,ZOiS!$B$4:$B$994,A945)-SUMIFS(ZOiS!$H$4:$H$994,ZOiS!$B$4:$B$994,A945),IF(C945="Ma-Wn",SUMIFS(ZOiS!$H$4:$H$994,ZOiS!$B$4:$B$994,A945)-SUMIFS(ZOiS!$G$4:$G$994,ZOiS!$B$4:$B$994,A945),SUMIFS(ZOiS!$H$4:$H$994,ZOiS!$B$4:$B$994,A945)))),"")</f>
        <v/>
      </c>
      <c r="H945" s="150" t="str">
        <f>IF(G945&lt;&gt;"",IF(G945="Wn",SUMIFS(ZOiS!$G$4:$G$994,ZOiS!$B$4:$B$994,E945),IF(G945="Wn-Ma",SUMIFS(ZOiS!$G$4:$G$994,ZOiS!$B$4:$B$994,E945)-SUMIFS(ZOiS!$H$4:$H$994,ZOiS!$B$4:$B$994,E945),IF(G945="Ma-Wn",SUMIFS(ZOiS!$H$4:$H$994,ZOiS!$B$4:$B$994,E945)-SUMIFS(ZOiS!$G$4:$G$994,ZOiS!$B$4:$B$994,E945),SUMIFS(ZOiS!$H$4:$H$994,ZOiS!$B$4:$B$994,E945)))),"")</f>
        <v/>
      </c>
      <c r="L945" s="150" t="str">
        <f>IF(K945&lt;&gt;"",IF(K945="Wn",SUMIFS(ZOiS!$E$4:$E$994,ZOiS!$B$4:$B$994,I945),IF(K945="Wn-Ma",SUMIFS(ZOiS!$E$4:$E$994,ZOiS!$B$4:$B$994,I945)-SUMIFS(ZOiS!$F$4:$F$994,ZOiS!$B$4:$B$994,I945),IF(K945="Ma-Wn",SUMIFS(ZOiS!$F$4:$F$994,ZOiS!$B$4:$B$994,I945)-SUMIFS(ZOiS!$E$4:$E$994,ZOiS!$B$4:$B$994,I945),SUMIFS(ZOiS!$F$4:$F$994,ZOiS!$B$4:$B$994,I945)))),"")</f>
        <v/>
      </c>
    </row>
    <row r="946" spans="4:12" x14ac:dyDescent="0.2">
      <c r="D946" s="150" t="str">
        <f>IF(C946&lt;&gt;"",IF(C946="Wn",SUMIFS(ZOiS!$G$4:$G$994,ZOiS!$B$4:$B$994,A946),IF(C946="Wn-Ma",SUMIFS(ZOiS!$G$4:$G$994,ZOiS!$B$4:$B$994,A946)-SUMIFS(ZOiS!$H$4:$H$994,ZOiS!$B$4:$B$994,A946),IF(C946="Ma-Wn",SUMIFS(ZOiS!$H$4:$H$994,ZOiS!$B$4:$B$994,A946)-SUMIFS(ZOiS!$G$4:$G$994,ZOiS!$B$4:$B$994,A946),SUMIFS(ZOiS!$H$4:$H$994,ZOiS!$B$4:$B$994,A946)))),"")</f>
        <v/>
      </c>
      <c r="H946" s="150" t="str">
        <f>IF(G946&lt;&gt;"",IF(G946="Wn",SUMIFS(ZOiS!$G$4:$G$994,ZOiS!$B$4:$B$994,E946),IF(G946="Wn-Ma",SUMIFS(ZOiS!$G$4:$G$994,ZOiS!$B$4:$B$994,E946)-SUMIFS(ZOiS!$H$4:$H$994,ZOiS!$B$4:$B$994,E946),IF(G946="Ma-Wn",SUMIFS(ZOiS!$H$4:$H$994,ZOiS!$B$4:$B$994,E946)-SUMIFS(ZOiS!$G$4:$G$994,ZOiS!$B$4:$B$994,E946),SUMIFS(ZOiS!$H$4:$H$994,ZOiS!$B$4:$B$994,E946)))),"")</f>
        <v/>
      </c>
      <c r="L946" s="150" t="str">
        <f>IF(K946&lt;&gt;"",IF(K946="Wn",SUMIFS(ZOiS!$E$4:$E$994,ZOiS!$B$4:$B$994,I946),IF(K946="Wn-Ma",SUMIFS(ZOiS!$E$4:$E$994,ZOiS!$B$4:$B$994,I946)-SUMIFS(ZOiS!$F$4:$F$994,ZOiS!$B$4:$B$994,I946),IF(K946="Ma-Wn",SUMIFS(ZOiS!$F$4:$F$994,ZOiS!$B$4:$B$994,I946)-SUMIFS(ZOiS!$E$4:$E$994,ZOiS!$B$4:$B$994,I946),SUMIFS(ZOiS!$F$4:$F$994,ZOiS!$B$4:$B$994,I946)))),"")</f>
        <v/>
      </c>
    </row>
    <row r="947" spans="4:12" x14ac:dyDescent="0.2">
      <c r="D947" s="150" t="str">
        <f>IF(C947&lt;&gt;"",IF(C947="Wn",SUMIFS(ZOiS!$G$4:$G$994,ZOiS!$B$4:$B$994,A947),IF(C947="Wn-Ma",SUMIFS(ZOiS!$G$4:$G$994,ZOiS!$B$4:$B$994,A947)-SUMIFS(ZOiS!$H$4:$H$994,ZOiS!$B$4:$B$994,A947),IF(C947="Ma-Wn",SUMIFS(ZOiS!$H$4:$H$994,ZOiS!$B$4:$B$994,A947)-SUMIFS(ZOiS!$G$4:$G$994,ZOiS!$B$4:$B$994,A947),SUMIFS(ZOiS!$H$4:$H$994,ZOiS!$B$4:$B$994,A947)))),"")</f>
        <v/>
      </c>
      <c r="H947" s="150" t="str">
        <f>IF(G947&lt;&gt;"",IF(G947="Wn",SUMIFS(ZOiS!$G$4:$G$994,ZOiS!$B$4:$B$994,E947),IF(G947="Wn-Ma",SUMIFS(ZOiS!$G$4:$G$994,ZOiS!$B$4:$B$994,E947)-SUMIFS(ZOiS!$H$4:$H$994,ZOiS!$B$4:$B$994,E947),IF(G947="Ma-Wn",SUMIFS(ZOiS!$H$4:$H$994,ZOiS!$B$4:$B$994,E947)-SUMIFS(ZOiS!$G$4:$G$994,ZOiS!$B$4:$B$994,E947),SUMIFS(ZOiS!$H$4:$H$994,ZOiS!$B$4:$B$994,E947)))),"")</f>
        <v/>
      </c>
      <c r="L947" s="150" t="str">
        <f>IF(K947&lt;&gt;"",IF(K947="Wn",SUMIFS(ZOiS!$E$4:$E$994,ZOiS!$B$4:$B$994,I947),IF(K947="Wn-Ma",SUMIFS(ZOiS!$E$4:$E$994,ZOiS!$B$4:$B$994,I947)-SUMIFS(ZOiS!$F$4:$F$994,ZOiS!$B$4:$B$994,I947),IF(K947="Ma-Wn",SUMIFS(ZOiS!$F$4:$F$994,ZOiS!$B$4:$B$994,I947)-SUMIFS(ZOiS!$E$4:$E$994,ZOiS!$B$4:$B$994,I947),SUMIFS(ZOiS!$F$4:$F$994,ZOiS!$B$4:$B$994,I947)))),"")</f>
        <v/>
      </c>
    </row>
    <row r="948" spans="4:12" x14ac:dyDescent="0.2">
      <c r="D948" s="150" t="str">
        <f>IF(C948&lt;&gt;"",IF(C948="Wn",SUMIFS(ZOiS!$G$4:$G$994,ZOiS!$B$4:$B$994,A948),IF(C948="Wn-Ma",SUMIFS(ZOiS!$G$4:$G$994,ZOiS!$B$4:$B$994,A948)-SUMIFS(ZOiS!$H$4:$H$994,ZOiS!$B$4:$B$994,A948),IF(C948="Ma-Wn",SUMIFS(ZOiS!$H$4:$H$994,ZOiS!$B$4:$B$994,A948)-SUMIFS(ZOiS!$G$4:$G$994,ZOiS!$B$4:$B$994,A948),SUMIFS(ZOiS!$H$4:$H$994,ZOiS!$B$4:$B$994,A948)))),"")</f>
        <v/>
      </c>
      <c r="H948" s="150" t="str">
        <f>IF(G948&lt;&gt;"",IF(G948="Wn",SUMIFS(ZOiS!$G$4:$G$994,ZOiS!$B$4:$B$994,E948),IF(G948="Wn-Ma",SUMIFS(ZOiS!$G$4:$G$994,ZOiS!$B$4:$B$994,E948)-SUMIFS(ZOiS!$H$4:$H$994,ZOiS!$B$4:$B$994,E948),IF(G948="Ma-Wn",SUMIFS(ZOiS!$H$4:$H$994,ZOiS!$B$4:$B$994,E948)-SUMIFS(ZOiS!$G$4:$G$994,ZOiS!$B$4:$B$994,E948),SUMIFS(ZOiS!$H$4:$H$994,ZOiS!$B$4:$B$994,E948)))),"")</f>
        <v/>
      </c>
      <c r="L948" s="150" t="str">
        <f>IF(K948&lt;&gt;"",IF(K948="Wn",SUMIFS(ZOiS!$E$4:$E$994,ZOiS!$B$4:$B$994,I948),IF(K948="Wn-Ma",SUMIFS(ZOiS!$E$4:$E$994,ZOiS!$B$4:$B$994,I948)-SUMIFS(ZOiS!$F$4:$F$994,ZOiS!$B$4:$B$994,I948),IF(K948="Ma-Wn",SUMIFS(ZOiS!$F$4:$F$994,ZOiS!$B$4:$B$994,I948)-SUMIFS(ZOiS!$E$4:$E$994,ZOiS!$B$4:$B$994,I948),SUMIFS(ZOiS!$F$4:$F$994,ZOiS!$B$4:$B$994,I948)))),"")</f>
        <v/>
      </c>
    </row>
    <row r="949" spans="4:12" x14ac:dyDescent="0.2">
      <c r="D949" s="150" t="str">
        <f>IF(C949&lt;&gt;"",IF(C949="Wn",SUMIFS(ZOiS!$G$4:$G$994,ZOiS!$B$4:$B$994,A949),IF(C949="Wn-Ma",SUMIFS(ZOiS!$G$4:$G$994,ZOiS!$B$4:$B$994,A949)-SUMIFS(ZOiS!$H$4:$H$994,ZOiS!$B$4:$B$994,A949),IF(C949="Ma-Wn",SUMIFS(ZOiS!$H$4:$H$994,ZOiS!$B$4:$B$994,A949)-SUMIFS(ZOiS!$G$4:$G$994,ZOiS!$B$4:$B$994,A949),SUMIFS(ZOiS!$H$4:$H$994,ZOiS!$B$4:$B$994,A949)))),"")</f>
        <v/>
      </c>
      <c r="H949" s="150" t="str">
        <f>IF(G949&lt;&gt;"",IF(G949="Wn",SUMIFS(ZOiS!$G$4:$G$994,ZOiS!$B$4:$B$994,E949),IF(G949="Wn-Ma",SUMIFS(ZOiS!$G$4:$G$994,ZOiS!$B$4:$B$994,E949)-SUMIFS(ZOiS!$H$4:$H$994,ZOiS!$B$4:$B$994,E949),IF(G949="Ma-Wn",SUMIFS(ZOiS!$H$4:$H$994,ZOiS!$B$4:$B$994,E949)-SUMIFS(ZOiS!$G$4:$G$994,ZOiS!$B$4:$B$994,E949),SUMIFS(ZOiS!$H$4:$H$994,ZOiS!$B$4:$B$994,E949)))),"")</f>
        <v/>
      </c>
      <c r="L949" s="150" t="str">
        <f>IF(K949&lt;&gt;"",IF(K949="Wn",SUMIFS(ZOiS!$E$4:$E$994,ZOiS!$B$4:$B$994,I949),IF(K949="Wn-Ma",SUMIFS(ZOiS!$E$4:$E$994,ZOiS!$B$4:$B$994,I949)-SUMIFS(ZOiS!$F$4:$F$994,ZOiS!$B$4:$B$994,I949),IF(K949="Ma-Wn",SUMIFS(ZOiS!$F$4:$F$994,ZOiS!$B$4:$B$994,I949)-SUMIFS(ZOiS!$E$4:$E$994,ZOiS!$B$4:$B$994,I949),SUMIFS(ZOiS!$F$4:$F$994,ZOiS!$B$4:$B$994,I949)))),"")</f>
        <v/>
      </c>
    </row>
    <row r="950" spans="4:12" x14ac:dyDescent="0.2">
      <c r="D950" s="150" t="str">
        <f>IF(C950&lt;&gt;"",IF(C950="Wn",SUMIFS(ZOiS!$G$4:$G$994,ZOiS!$B$4:$B$994,A950),IF(C950="Wn-Ma",SUMIFS(ZOiS!$G$4:$G$994,ZOiS!$B$4:$B$994,A950)-SUMIFS(ZOiS!$H$4:$H$994,ZOiS!$B$4:$B$994,A950),IF(C950="Ma-Wn",SUMIFS(ZOiS!$H$4:$H$994,ZOiS!$B$4:$B$994,A950)-SUMIFS(ZOiS!$G$4:$G$994,ZOiS!$B$4:$B$994,A950),SUMIFS(ZOiS!$H$4:$H$994,ZOiS!$B$4:$B$994,A950)))),"")</f>
        <v/>
      </c>
      <c r="H950" s="150" t="str">
        <f>IF(G950&lt;&gt;"",IF(G950="Wn",SUMIFS(ZOiS!$G$4:$G$994,ZOiS!$B$4:$B$994,E950),IF(G950="Wn-Ma",SUMIFS(ZOiS!$G$4:$G$994,ZOiS!$B$4:$B$994,E950)-SUMIFS(ZOiS!$H$4:$H$994,ZOiS!$B$4:$B$994,E950),IF(G950="Ma-Wn",SUMIFS(ZOiS!$H$4:$H$994,ZOiS!$B$4:$B$994,E950)-SUMIFS(ZOiS!$G$4:$G$994,ZOiS!$B$4:$B$994,E950),SUMIFS(ZOiS!$H$4:$H$994,ZOiS!$B$4:$B$994,E950)))),"")</f>
        <v/>
      </c>
      <c r="L950" s="150" t="str">
        <f>IF(K950&lt;&gt;"",IF(K950="Wn",SUMIFS(ZOiS!$E$4:$E$994,ZOiS!$B$4:$B$994,I950),IF(K950="Wn-Ma",SUMIFS(ZOiS!$E$4:$E$994,ZOiS!$B$4:$B$994,I950)-SUMIFS(ZOiS!$F$4:$F$994,ZOiS!$B$4:$B$994,I950),IF(K950="Ma-Wn",SUMIFS(ZOiS!$F$4:$F$994,ZOiS!$B$4:$B$994,I950)-SUMIFS(ZOiS!$E$4:$E$994,ZOiS!$B$4:$B$994,I950),SUMIFS(ZOiS!$F$4:$F$994,ZOiS!$B$4:$B$994,I950)))),"")</f>
        <v/>
      </c>
    </row>
    <row r="951" spans="4:12" x14ac:dyDescent="0.2">
      <c r="D951" s="150" t="str">
        <f>IF(C951&lt;&gt;"",IF(C951="Wn",SUMIFS(ZOiS!$G$4:$G$994,ZOiS!$B$4:$B$994,A951),IF(C951="Wn-Ma",SUMIFS(ZOiS!$G$4:$G$994,ZOiS!$B$4:$B$994,A951)-SUMIFS(ZOiS!$H$4:$H$994,ZOiS!$B$4:$B$994,A951),IF(C951="Ma-Wn",SUMIFS(ZOiS!$H$4:$H$994,ZOiS!$B$4:$B$994,A951)-SUMIFS(ZOiS!$G$4:$G$994,ZOiS!$B$4:$B$994,A951),SUMIFS(ZOiS!$H$4:$H$994,ZOiS!$B$4:$B$994,A951)))),"")</f>
        <v/>
      </c>
      <c r="H951" s="150" t="str">
        <f>IF(G951&lt;&gt;"",IF(G951="Wn",SUMIFS(ZOiS!$G$4:$G$994,ZOiS!$B$4:$B$994,E951),IF(G951="Wn-Ma",SUMIFS(ZOiS!$G$4:$G$994,ZOiS!$B$4:$B$994,E951)-SUMIFS(ZOiS!$H$4:$H$994,ZOiS!$B$4:$B$994,E951),IF(G951="Ma-Wn",SUMIFS(ZOiS!$H$4:$H$994,ZOiS!$B$4:$B$994,E951)-SUMIFS(ZOiS!$G$4:$G$994,ZOiS!$B$4:$B$994,E951),SUMIFS(ZOiS!$H$4:$H$994,ZOiS!$B$4:$B$994,E951)))),"")</f>
        <v/>
      </c>
      <c r="L951" s="150" t="str">
        <f>IF(K951&lt;&gt;"",IF(K951="Wn",SUMIFS(ZOiS!$E$4:$E$994,ZOiS!$B$4:$B$994,I951),IF(K951="Wn-Ma",SUMIFS(ZOiS!$E$4:$E$994,ZOiS!$B$4:$B$994,I951)-SUMIFS(ZOiS!$F$4:$F$994,ZOiS!$B$4:$B$994,I951),IF(K951="Ma-Wn",SUMIFS(ZOiS!$F$4:$F$994,ZOiS!$B$4:$B$994,I951)-SUMIFS(ZOiS!$E$4:$E$994,ZOiS!$B$4:$B$994,I951),SUMIFS(ZOiS!$F$4:$F$994,ZOiS!$B$4:$B$994,I951)))),"")</f>
        <v/>
      </c>
    </row>
    <row r="952" spans="4:12" x14ac:dyDescent="0.2">
      <c r="D952" s="150" t="str">
        <f>IF(C952&lt;&gt;"",IF(C952="Wn",SUMIFS(ZOiS!$G$4:$G$994,ZOiS!$B$4:$B$994,A952),IF(C952="Wn-Ma",SUMIFS(ZOiS!$G$4:$G$994,ZOiS!$B$4:$B$994,A952)-SUMIFS(ZOiS!$H$4:$H$994,ZOiS!$B$4:$B$994,A952),IF(C952="Ma-Wn",SUMIFS(ZOiS!$H$4:$H$994,ZOiS!$B$4:$B$994,A952)-SUMIFS(ZOiS!$G$4:$G$994,ZOiS!$B$4:$B$994,A952),SUMIFS(ZOiS!$H$4:$H$994,ZOiS!$B$4:$B$994,A952)))),"")</f>
        <v/>
      </c>
      <c r="H952" s="150" t="str">
        <f>IF(G952&lt;&gt;"",IF(G952="Wn",SUMIFS(ZOiS!$G$4:$G$994,ZOiS!$B$4:$B$994,E952),IF(G952="Wn-Ma",SUMIFS(ZOiS!$G$4:$G$994,ZOiS!$B$4:$B$994,E952)-SUMIFS(ZOiS!$H$4:$H$994,ZOiS!$B$4:$B$994,E952),IF(G952="Ma-Wn",SUMIFS(ZOiS!$H$4:$H$994,ZOiS!$B$4:$B$994,E952)-SUMIFS(ZOiS!$G$4:$G$994,ZOiS!$B$4:$B$994,E952),SUMIFS(ZOiS!$H$4:$H$994,ZOiS!$B$4:$B$994,E952)))),"")</f>
        <v/>
      </c>
      <c r="L952" s="150" t="str">
        <f>IF(K952&lt;&gt;"",IF(K952="Wn",SUMIFS(ZOiS!$E$4:$E$994,ZOiS!$B$4:$B$994,I952),IF(K952="Wn-Ma",SUMIFS(ZOiS!$E$4:$E$994,ZOiS!$B$4:$B$994,I952)-SUMIFS(ZOiS!$F$4:$F$994,ZOiS!$B$4:$B$994,I952),IF(K952="Ma-Wn",SUMIFS(ZOiS!$F$4:$F$994,ZOiS!$B$4:$B$994,I952)-SUMIFS(ZOiS!$E$4:$E$994,ZOiS!$B$4:$B$994,I952),SUMIFS(ZOiS!$F$4:$F$994,ZOiS!$B$4:$B$994,I952)))),"")</f>
        <v/>
      </c>
    </row>
    <row r="953" spans="4:12" x14ac:dyDescent="0.2">
      <c r="D953" s="150" t="str">
        <f>IF(C953&lt;&gt;"",IF(C953="Wn",SUMIFS(ZOiS!$G$4:$G$994,ZOiS!$B$4:$B$994,A953),IF(C953="Wn-Ma",SUMIFS(ZOiS!$G$4:$G$994,ZOiS!$B$4:$B$994,A953)-SUMIFS(ZOiS!$H$4:$H$994,ZOiS!$B$4:$B$994,A953),IF(C953="Ma-Wn",SUMIFS(ZOiS!$H$4:$H$994,ZOiS!$B$4:$B$994,A953)-SUMIFS(ZOiS!$G$4:$G$994,ZOiS!$B$4:$B$994,A953),SUMIFS(ZOiS!$H$4:$H$994,ZOiS!$B$4:$B$994,A953)))),"")</f>
        <v/>
      </c>
      <c r="H953" s="150" t="str">
        <f>IF(G953&lt;&gt;"",IF(G953="Wn",SUMIFS(ZOiS!$G$4:$G$994,ZOiS!$B$4:$B$994,E953),IF(G953="Wn-Ma",SUMIFS(ZOiS!$G$4:$G$994,ZOiS!$B$4:$B$994,E953)-SUMIFS(ZOiS!$H$4:$H$994,ZOiS!$B$4:$B$994,E953),IF(G953="Ma-Wn",SUMIFS(ZOiS!$H$4:$H$994,ZOiS!$B$4:$B$994,E953)-SUMIFS(ZOiS!$G$4:$G$994,ZOiS!$B$4:$B$994,E953),SUMIFS(ZOiS!$H$4:$H$994,ZOiS!$B$4:$B$994,E953)))),"")</f>
        <v/>
      </c>
      <c r="L953" s="150" t="str">
        <f>IF(K953&lt;&gt;"",IF(K953="Wn",SUMIFS(ZOiS!$E$4:$E$994,ZOiS!$B$4:$B$994,I953),IF(K953="Wn-Ma",SUMIFS(ZOiS!$E$4:$E$994,ZOiS!$B$4:$B$994,I953)-SUMIFS(ZOiS!$F$4:$F$994,ZOiS!$B$4:$B$994,I953),IF(K953="Ma-Wn",SUMIFS(ZOiS!$F$4:$F$994,ZOiS!$B$4:$B$994,I953)-SUMIFS(ZOiS!$E$4:$E$994,ZOiS!$B$4:$B$994,I953),SUMIFS(ZOiS!$F$4:$F$994,ZOiS!$B$4:$B$994,I953)))),"")</f>
        <v/>
      </c>
    </row>
    <row r="954" spans="4:12" x14ac:dyDescent="0.2">
      <c r="D954" s="150" t="str">
        <f>IF(C954&lt;&gt;"",IF(C954="Wn",SUMIFS(ZOiS!$G$4:$G$994,ZOiS!$B$4:$B$994,A954),IF(C954="Wn-Ma",SUMIFS(ZOiS!$G$4:$G$994,ZOiS!$B$4:$B$994,A954)-SUMIFS(ZOiS!$H$4:$H$994,ZOiS!$B$4:$B$994,A954),IF(C954="Ma-Wn",SUMIFS(ZOiS!$H$4:$H$994,ZOiS!$B$4:$B$994,A954)-SUMIFS(ZOiS!$G$4:$G$994,ZOiS!$B$4:$B$994,A954),SUMIFS(ZOiS!$H$4:$H$994,ZOiS!$B$4:$B$994,A954)))),"")</f>
        <v/>
      </c>
      <c r="H954" s="150" t="str">
        <f>IF(G954&lt;&gt;"",IF(G954="Wn",SUMIFS(ZOiS!$G$4:$G$994,ZOiS!$B$4:$B$994,E954),IF(G954="Wn-Ma",SUMIFS(ZOiS!$G$4:$G$994,ZOiS!$B$4:$B$994,E954)-SUMIFS(ZOiS!$H$4:$H$994,ZOiS!$B$4:$B$994,E954),IF(G954="Ma-Wn",SUMIFS(ZOiS!$H$4:$H$994,ZOiS!$B$4:$B$994,E954)-SUMIFS(ZOiS!$G$4:$G$994,ZOiS!$B$4:$B$994,E954),SUMIFS(ZOiS!$H$4:$H$994,ZOiS!$B$4:$B$994,E954)))),"")</f>
        <v/>
      </c>
      <c r="L954" s="150" t="str">
        <f>IF(K954&lt;&gt;"",IF(K954="Wn",SUMIFS(ZOiS!$E$4:$E$994,ZOiS!$B$4:$B$994,I954),IF(K954="Wn-Ma",SUMIFS(ZOiS!$E$4:$E$994,ZOiS!$B$4:$B$994,I954)-SUMIFS(ZOiS!$F$4:$F$994,ZOiS!$B$4:$B$994,I954),IF(K954="Ma-Wn",SUMIFS(ZOiS!$F$4:$F$994,ZOiS!$B$4:$B$994,I954)-SUMIFS(ZOiS!$E$4:$E$994,ZOiS!$B$4:$B$994,I954),SUMIFS(ZOiS!$F$4:$F$994,ZOiS!$B$4:$B$994,I954)))),"")</f>
        <v/>
      </c>
    </row>
    <row r="955" spans="4:12" x14ac:dyDescent="0.2">
      <c r="D955" s="150" t="str">
        <f>IF(C955&lt;&gt;"",IF(C955="Wn",SUMIFS(ZOiS!$G$4:$G$994,ZOiS!$B$4:$B$994,A955),IF(C955="Wn-Ma",SUMIFS(ZOiS!$G$4:$G$994,ZOiS!$B$4:$B$994,A955)-SUMIFS(ZOiS!$H$4:$H$994,ZOiS!$B$4:$B$994,A955),IF(C955="Ma-Wn",SUMIFS(ZOiS!$H$4:$H$994,ZOiS!$B$4:$B$994,A955)-SUMIFS(ZOiS!$G$4:$G$994,ZOiS!$B$4:$B$994,A955),SUMIFS(ZOiS!$H$4:$H$994,ZOiS!$B$4:$B$994,A955)))),"")</f>
        <v/>
      </c>
      <c r="H955" s="150" t="str">
        <f>IF(G955&lt;&gt;"",IF(G955="Wn",SUMIFS(ZOiS!$G$4:$G$994,ZOiS!$B$4:$B$994,E955),IF(G955="Wn-Ma",SUMIFS(ZOiS!$G$4:$G$994,ZOiS!$B$4:$B$994,E955)-SUMIFS(ZOiS!$H$4:$H$994,ZOiS!$B$4:$B$994,E955),IF(G955="Ma-Wn",SUMIFS(ZOiS!$H$4:$H$994,ZOiS!$B$4:$B$994,E955)-SUMIFS(ZOiS!$G$4:$G$994,ZOiS!$B$4:$B$994,E955),SUMIFS(ZOiS!$H$4:$H$994,ZOiS!$B$4:$B$994,E955)))),"")</f>
        <v/>
      </c>
      <c r="L955" s="150" t="str">
        <f>IF(K955&lt;&gt;"",IF(K955="Wn",SUMIFS(ZOiS!$E$4:$E$994,ZOiS!$B$4:$B$994,I955),IF(K955="Wn-Ma",SUMIFS(ZOiS!$E$4:$E$994,ZOiS!$B$4:$B$994,I955)-SUMIFS(ZOiS!$F$4:$F$994,ZOiS!$B$4:$B$994,I955),IF(K955="Ma-Wn",SUMIFS(ZOiS!$F$4:$F$994,ZOiS!$B$4:$B$994,I955)-SUMIFS(ZOiS!$E$4:$E$994,ZOiS!$B$4:$B$994,I955),SUMIFS(ZOiS!$F$4:$F$994,ZOiS!$B$4:$B$994,I955)))),"")</f>
        <v/>
      </c>
    </row>
    <row r="956" spans="4:12" x14ac:dyDescent="0.2">
      <c r="D956" s="150" t="str">
        <f>IF(C956&lt;&gt;"",IF(C956="Wn",SUMIFS(ZOiS!$G$4:$G$994,ZOiS!$B$4:$B$994,A956),IF(C956="Wn-Ma",SUMIFS(ZOiS!$G$4:$G$994,ZOiS!$B$4:$B$994,A956)-SUMIFS(ZOiS!$H$4:$H$994,ZOiS!$B$4:$B$994,A956),IF(C956="Ma-Wn",SUMIFS(ZOiS!$H$4:$H$994,ZOiS!$B$4:$B$994,A956)-SUMIFS(ZOiS!$G$4:$G$994,ZOiS!$B$4:$B$994,A956),SUMIFS(ZOiS!$H$4:$H$994,ZOiS!$B$4:$B$994,A956)))),"")</f>
        <v/>
      </c>
      <c r="H956" s="150" t="str">
        <f>IF(G956&lt;&gt;"",IF(G956="Wn",SUMIFS(ZOiS!$G$4:$G$994,ZOiS!$B$4:$B$994,E956),IF(G956="Wn-Ma",SUMIFS(ZOiS!$G$4:$G$994,ZOiS!$B$4:$B$994,E956)-SUMIFS(ZOiS!$H$4:$H$994,ZOiS!$B$4:$B$994,E956),IF(G956="Ma-Wn",SUMIFS(ZOiS!$H$4:$H$994,ZOiS!$B$4:$B$994,E956)-SUMIFS(ZOiS!$G$4:$G$994,ZOiS!$B$4:$B$994,E956),SUMIFS(ZOiS!$H$4:$H$994,ZOiS!$B$4:$B$994,E956)))),"")</f>
        <v/>
      </c>
      <c r="L956" s="150" t="str">
        <f>IF(K956&lt;&gt;"",IF(K956="Wn",SUMIFS(ZOiS!$E$4:$E$994,ZOiS!$B$4:$B$994,I956),IF(K956="Wn-Ma",SUMIFS(ZOiS!$E$4:$E$994,ZOiS!$B$4:$B$994,I956)-SUMIFS(ZOiS!$F$4:$F$994,ZOiS!$B$4:$B$994,I956),IF(K956="Ma-Wn",SUMIFS(ZOiS!$F$4:$F$994,ZOiS!$B$4:$B$994,I956)-SUMIFS(ZOiS!$E$4:$E$994,ZOiS!$B$4:$B$994,I956),SUMIFS(ZOiS!$F$4:$F$994,ZOiS!$B$4:$B$994,I956)))),"")</f>
        <v/>
      </c>
    </row>
    <row r="957" spans="4:12" x14ac:dyDescent="0.2">
      <c r="D957" s="150" t="str">
        <f>IF(C957&lt;&gt;"",IF(C957="Wn",SUMIFS(ZOiS!$G$4:$G$994,ZOiS!$B$4:$B$994,A957),IF(C957="Wn-Ma",SUMIFS(ZOiS!$G$4:$G$994,ZOiS!$B$4:$B$994,A957)-SUMIFS(ZOiS!$H$4:$H$994,ZOiS!$B$4:$B$994,A957),IF(C957="Ma-Wn",SUMIFS(ZOiS!$H$4:$H$994,ZOiS!$B$4:$B$994,A957)-SUMIFS(ZOiS!$G$4:$G$994,ZOiS!$B$4:$B$994,A957),SUMIFS(ZOiS!$H$4:$H$994,ZOiS!$B$4:$B$994,A957)))),"")</f>
        <v/>
      </c>
      <c r="H957" s="150" t="str">
        <f>IF(G957&lt;&gt;"",IF(G957="Wn",SUMIFS(ZOiS!$G$4:$G$994,ZOiS!$B$4:$B$994,E957),IF(G957="Wn-Ma",SUMIFS(ZOiS!$G$4:$G$994,ZOiS!$B$4:$B$994,E957)-SUMIFS(ZOiS!$H$4:$H$994,ZOiS!$B$4:$B$994,E957),IF(G957="Ma-Wn",SUMIFS(ZOiS!$H$4:$H$994,ZOiS!$B$4:$B$994,E957)-SUMIFS(ZOiS!$G$4:$G$994,ZOiS!$B$4:$B$994,E957),SUMIFS(ZOiS!$H$4:$H$994,ZOiS!$B$4:$B$994,E957)))),"")</f>
        <v/>
      </c>
      <c r="L957" s="150" t="str">
        <f>IF(K957&lt;&gt;"",IF(K957="Wn",SUMIFS(ZOiS!$E$4:$E$994,ZOiS!$B$4:$B$994,I957),IF(K957="Wn-Ma",SUMIFS(ZOiS!$E$4:$E$994,ZOiS!$B$4:$B$994,I957)-SUMIFS(ZOiS!$F$4:$F$994,ZOiS!$B$4:$B$994,I957),IF(K957="Ma-Wn",SUMIFS(ZOiS!$F$4:$F$994,ZOiS!$B$4:$B$994,I957)-SUMIFS(ZOiS!$E$4:$E$994,ZOiS!$B$4:$B$994,I957),SUMIFS(ZOiS!$F$4:$F$994,ZOiS!$B$4:$B$994,I957)))),"")</f>
        <v/>
      </c>
    </row>
    <row r="958" spans="4:12" x14ac:dyDescent="0.2">
      <c r="D958" s="150" t="str">
        <f>IF(C958&lt;&gt;"",IF(C958="Wn",SUMIFS(ZOiS!$G$4:$G$994,ZOiS!$B$4:$B$994,A958),IF(C958="Wn-Ma",SUMIFS(ZOiS!$G$4:$G$994,ZOiS!$B$4:$B$994,A958)-SUMIFS(ZOiS!$H$4:$H$994,ZOiS!$B$4:$B$994,A958),IF(C958="Ma-Wn",SUMIFS(ZOiS!$H$4:$H$994,ZOiS!$B$4:$B$994,A958)-SUMIFS(ZOiS!$G$4:$G$994,ZOiS!$B$4:$B$994,A958),SUMIFS(ZOiS!$H$4:$H$994,ZOiS!$B$4:$B$994,A958)))),"")</f>
        <v/>
      </c>
      <c r="H958" s="150" t="str">
        <f>IF(G958&lt;&gt;"",IF(G958="Wn",SUMIFS(ZOiS!$G$4:$G$994,ZOiS!$B$4:$B$994,E958),IF(G958="Wn-Ma",SUMIFS(ZOiS!$G$4:$G$994,ZOiS!$B$4:$B$994,E958)-SUMIFS(ZOiS!$H$4:$H$994,ZOiS!$B$4:$B$994,E958),IF(G958="Ma-Wn",SUMIFS(ZOiS!$H$4:$H$994,ZOiS!$B$4:$B$994,E958)-SUMIFS(ZOiS!$G$4:$G$994,ZOiS!$B$4:$B$994,E958),SUMIFS(ZOiS!$H$4:$H$994,ZOiS!$B$4:$B$994,E958)))),"")</f>
        <v/>
      </c>
      <c r="L958" s="150" t="str">
        <f>IF(K958&lt;&gt;"",IF(K958="Wn",SUMIFS(ZOiS!$E$4:$E$994,ZOiS!$B$4:$B$994,I958),IF(K958="Wn-Ma",SUMIFS(ZOiS!$E$4:$E$994,ZOiS!$B$4:$B$994,I958)-SUMIFS(ZOiS!$F$4:$F$994,ZOiS!$B$4:$B$994,I958),IF(K958="Ma-Wn",SUMIFS(ZOiS!$F$4:$F$994,ZOiS!$B$4:$B$994,I958)-SUMIFS(ZOiS!$E$4:$E$994,ZOiS!$B$4:$B$994,I958),SUMIFS(ZOiS!$F$4:$F$994,ZOiS!$B$4:$B$994,I958)))),"")</f>
        <v/>
      </c>
    </row>
    <row r="959" spans="4:12" x14ac:dyDescent="0.2">
      <c r="D959" s="150" t="str">
        <f>IF(C959&lt;&gt;"",IF(C959="Wn",SUMIFS(ZOiS!$G$4:$G$994,ZOiS!$B$4:$B$994,A959),IF(C959="Wn-Ma",SUMIFS(ZOiS!$G$4:$G$994,ZOiS!$B$4:$B$994,A959)-SUMIFS(ZOiS!$H$4:$H$994,ZOiS!$B$4:$B$994,A959),IF(C959="Ma-Wn",SUMIFS(ZOiS!$H$4:$H$994,ZOiS!$B$4:$B$994,A959)-SUMIFS(ZOiS!$G$4:$G$994,ZOiS!$B$4:$B$994,A959),SUMIFS(ZOiS!$H$4:$H$994,ZOiS!$B$4:$B$994,A959)))),"")</f>
        <v/>
      </c>
      <c r="H959" s="150" t="str">
        <f>IF(G959&lt;&gt;"",IF(G959="Wn",SUMIFS(ZOiS!$G$4:$G$994,ZOiS!$B$4:$B$994,E959),IF(G959="Wn-Ma",SUMIFS(ZOiS!$G$4:$G$994,ZOiS!$B$4:$B$994,E959)-SUMIFS(ZOiS!$H$4:$H$994,ZOiS!$B$4:$B$994,E959),IF(G959="Ma-Wn",SUMIFS(ZOiS!$H$4:$H$994,ZOiS!$B$4:$B$994,E959)-SUMIFS(ZOiS!$G$4:$G$994,ZOiS!$B$4:$B$994,E959),SUMIFS(ZOiS!$H$4:$H$994,ZOiS!$B$4:$B$994,E959)))),"")</f>
        <v/>
      </c>
      <c r="L959" s="150" t="str">
        <f>IF(K959&lt;&gt;"",IF(K959="Wn",SUMIFS(ZOiS!$E$4:$E$994,ZOiS!$B$4:$B$994,I959),IF(K959="Wn-Ma",SUMIFS(ZOiS!$E$4:$E$994,ZOiS!$B$4:$B$994,I959)-SUMIFS(ZOiS!$F$4:$F$994,ZOiS!$B$4:$B$994,I959),IF(K959="Ma-Wn",SUMIFS(ZOiS!$F$4:$F$994,ZOiS!$B$4:$B$994,I959)-SUMIFS(ZOiS!$E$4:$E$994,ZOiS!$B$4:$B$994,I959),SUMIFS(ZOiS!$F$4:$F$994,ZOiS!$B$4:$B$994,I959)))),"")</f>
        <v/>
      </c>
    </row>
    <row r="960" spans="4:12" x14ac:dyDescent="0.2">
      <c r="D960" s="150" t="str">
        <f>IF(C960&lt;&gt;"",IF(C960="Wn",SUMIFS(ZOiS!$G$4:$G$994,ZOiS!$B$4:$B$994,A960),IF(C960="Wn-Ma",SUMIFS(ZOiS!$G$4:$G$994,ZOiS!$B$4:$B$994,A960)-SUMIFS(ZOiS!$H$4:$H$994,ZOiS!$B$4:$B$994,A960),IF(C960="Ma-Wn",SUMIFS(ZOiS!$H$4:$H$994,ZOiS!$B$4:$B$994,A960)-SUMIFS(ZOiS!$G$4:$G$994,ZOiS!$B$4:$B$994,A960),SUMIFS(ZOiS!$H$4:$H$994,ZOiS!$B$4:$B$994,A960)))),"")</f>
        <v/>
      </c>
      <c r="H960" s="150" t="str">
        <f>IF(G960&lt;&gt;"",IF(G960="Wn",SUMIFS(ZOiS!$G$4:$G$994,ZOiS!$B$4:$B$994,E960),IF(G960="Wn-Ma",SUMIFS(ZOiS!$G$4:$G$994,ZOiS!$B$4:$B$994,E960)-SUMIFS(ZOiS!$H$4:$H$994,ZOiS!$B$4:$B$994,E960),IF(G960="Ma-Wn",SUMIFS(ZOiS!$H$4:$H$994,ZOiS!$B$4:$B$994,E960)-SUMIFS(ZOiS!$G$4:$G$994,ZOiS!$B$4:$B$994,E960),SUMIFS(ZOiS!$H$4:$H$994,ZOiS!$B$4:$B$994,E960)))),"")</f>
        <v/>
      </c>
      <c r="L960" s="150" t="str">
        <f>IF(K960&lt;&gt;"",IF(K960="Wn",SUMIFS(ZOiS!$E$4:$E$994,ZOiS!$B$4:$B$994,I960),IF(K960="Wn-Ma",SUMIFS(ZOiS!$E$4:$E$994,ZOiS!$B$4:$B$994,I960)-SUMIFS(ZOiS!$F$4:$F$994,ZOiS!$B$4:$B$994,I960),IF(K960="Ma-Wn",SUMIFS(ZOiS!$F$4:$F$994,ZOiS!$B$4:$B$994,I960)-SUMIFS(ZOiS!$E$4:$E$994,ZOiS!$B$4:$B$994,I960),SUMIFS(ZOiS!$F$4:$F$994,ZOiS!$B$4:$B$994,I960)))),"")</f>
        <v/>
      </c>
    </row>
    <row r="961" spans="4:12" x14ac:dyDescent="0.2">
      <c r="D961" s="150" t="str">
        <f>IF(C961&lt;&gt;"",IF(C961="Wn",SUMIFS(ZOiS!$G$4:$G$994,ZOiS!$B$4:$B$994,A961),IF(C961="Wn-Ma",SUMIFS(ZOiS!$G$4:$G$994,ZOiS!$B$4:$B$994,A961)-SUMIFS(ZOiS!$H$4:$H$994,ZOiS!$B$4:$B$994,A961),IF(C961="Ma-Wn",SUMIFS(ZOiS!$H$4:$H$994,ZOiS!$B$4:$B$994,A961)-SUMIFS(ZOiS!$G$4:$G$994,ZOiS!$B$4:$B$994,A961),SUMIFS(ZOiS!$H$4:$H$994,ZOiS!$B$4:$B$994,A961)))),"")</f>
        <v/>
      </c>
      <c r="H961" s="150" t="str">
        <f>IF(G961&lt;&gt;"",IF(G961="Wn",SUMIFS(ZOiS!$G$4:$G$994,ZOiS!$B$4:$B$994,E961),IF(G961="Wn-Ma",SUMIFS(ZOiS!$G$4:$G$994,ZOiS!$B$4:$B$994,E961)-SUMIFS(ZOiS!$H$4:$H$994,ZOiS!$B$4:$B$994,E961),IF(G961="Ma-Wn",SUMIFS(ZOiS!$H$4:$H$994,ZOiS!$B$4:$B$994,E961)-SUMIFS(ZOiS!$G$4:$G$994,ZOiS!$B$4:$B$994,E961),SUMIFS(ZOiS!$H$4:$H$994,ZOiS!$B$4:$B$994,E961)))),"")</f>
        <v/>
      </c>
      <c r="L961" s="150" t="str">
        <f>IF(K961&lt;&gt;"",IF(K961="Wn",SUMIFS(ZOiS!$E$4:$E$994,ZOiS!$B$4:$B$994,I961),IF(K961="Wn-Ma",SUMIFS(ZOiS!$E$4:$E$994,ZOiS!$B$4:$B$994,I961)-SUMIFS(ZOiS!$F$4:$F$994,ZOiS!$B$4:$B$994,I961),IF(K961="Ma-Wn",SUMIFS(ZOiS!$F$4:$F$994,ZOiS!$B$4:$B$994,I961)-SUMIFS(ZOiS!$E$4:$E$994,ZOiS!$B$4:$B$994,I961),SUMIFS(ZOiS!$F$4:$F$994,ZOiS!$B$4:$B$994,I961)))),"")</f>
        <v/>
      </c>
    </row>
    <row r="962" spans="4:12" x14ac:dyDescent="0.2">
      <c r="D962" s="150" t="str">
        <f>IF(C962&lt;&gt;"",IF(C962="Wn",SUMIFS(ZOiS!$G$4:$G$994,ZOiS!$B$4:$B$994,A962),IF(C962="Wn-Ma",SUMIFS(ZOiS!$G$4:$G$994,ZOiS!$B$4:$B$994,A962)-SUMIFS(ZOiS!$H$4:$H$994,ZOiS!$B$4:$B$994,A962),IF(C962="Ma-Wn",SUMIFS(ZOiS!$H$4:$H$994,ZOiS!$B$4:$B$994,A962)-SUMIFS(ZOiS!$G$4:$G$994,ZOiS!$B$4:$B$994,A962),SUMIFS(ZOiS!$H$4:$H$994,ZOiS!$B$4:$B$994,A962)))),"")</f>
        <v/>
      </c>
      <c r="H962" s="150" t="str">
        <f>IF(G962&lt;&gt;"",IF(G962="Wn",SUMIFS(ZOiS!$G$4:$G$994,ZOiS!$B$4:$B$994,E962),IF(G962="Wn-Ma",SUMIFS(ZOiS!$G$4:$G$994,ZOiS!$B$4:$B$994,E962)-SUMIFS(ZOiS!$H$4:$H$994,ZOiS!$B$4:$B$994,E962),IF(G962="Ma-Wn",SUMIFS(ZOiS!$H$4:$H$994,ZOiS!$B$4:$B$994,E962)-SUMIFS(ZOiS!$G$4:$G$994,ZOiS!$B$4:$B$994,E962),SUMIFS(ZOiS!$H$4:$H$994,ZOiS!$B$4:$B$994,E962)))),"")</f>
        <v/>
      </c>
      <c r="L962" s="150" t="str">
        <f>IF(K962&lt;&gt;"",IF(K962="Wn",SUMIFS(ZOiS!$E$4:$E$994,ZOiS!$B$4:$B$994,I962),IF(K962="Wn-Ma",SUMIFS(ZOiS!$E$4:$E$994,ZOiS!$B$4:$B$994,I962)-SUMIFS(ZOiS!$F$4:$F$994,ZOiS!$B$4:$B$994,I962),IF(K962="Ma-Wn",SUMIFS(ZOiS!$F$4:$F$994,ZOiS!$B$4:$B$994,I962)-SUMIFS(ZOiS!$E$4:$E$994,ZOiS!$B$4:$B$994,I962),SUMIFS(ZOiS!$F$4:$F$994,ZOiS!$B$4:$B$994,I962)))),"")</f>
        <v/>
      </c>
    </row>
    <row r="963" spans="4:12" x14ac:dyDescent="0.2">
      <c r="D963" s="150" t="str">
        <f>IF(C963&lt;&gt;"",IF(C963="Wn",SUMIFS(ZOiS!$G$4:$G$994,ZOiS!$B$4:$B$994,A963),IF(C963="Wn-Ma",SUMIFS(ZOiS!$G$4:$G$994,ZOiS!$B$4:$B$994,A963)-SUMIFS(ZOiS!$H$4:$H$994,ZOiS!$B$4:$B$994,A963),IF(C963="Ma-Wn",SUMIFS(ZOiS!$H$4:$H$994,ZOiS!$B$4:$B$994,A963)-SUMIFS(ZOiS!$G$4:$G$994,ZOiS!$B$4:$B$994,A963),SUMIFS(ZOiS!$H$4:$H$994,ZOiS!$B$4:$B$994,A963)))),"")</f>
        <v/>
      </c>
      <c r="H963" s="150" t="str">
        <f>IF(G963&lt;&gt;"",IF(G963="Wn",SUMIFS(ZOiS!$G$4:$G$994,ZOiS!$B$4:$B$994,E963),IF(G963="Wn-Ma",SUMIFS(ZOiS!$G$4:$G$994,ZOiS!$B$4:$B$994,E963)-SUMIFS(ZOiS!$H$4:$H$994,ZOiS!$B$4:$B$994,E963),IF(G963="Ma-Wn",SUMIFS(ZOiS!$H$4:$H$994,ZOiS!$B$4:$B$994,E963)-SUMIFS(ZOiS!$G$4:$G$994,ZOiS!$B$4:$B$994,E963),SUMIFS(ZOiS!$H$4:$H$994,ZOiS!$B$4:$B$994,E963)))),"")</f>
        <v/>
      </c>
      <c r="L963" s="150" t="str">
        <f>IF(K963&lt;&gt;"",IF(K963="Wn",SUMIFS(ZOiS!$E$4:$E$994,ZOiS!$B$4:$B$994,I963),IF(K963="Wn-Ma",SUMIFS(ZOiS!$E$4:$E$994,ZOiS!$B$4:$B$994,I963)-SUMIFS(ZOiS!$F$4:$F$994,ZOiS!$B$4:$B$994,I963),IF(K963="Ma-Wn",SUMIFS(ZOiS!$F$4:$F$994,ZOiS!$B$4:$B$994,I963)-SUMIFS(ZOiS!$E$4:$E$994,ZOiS!$B$4:$B$994,I963),SUMIFS(ZOiS!$F$4:$F$994,ZOiS!$B$4:$B$994,I963)))),"")</f>
        <v/>
      </c>
    </row>
    <row r="964" spans="4:12" x14ac:dyDescent="0.2">
      <c r="D964" s="150" t="str">
        <f>IF(C964&lt;&gt;"",IF(C964="Wn",SUMIFS(ZOiS!$G$4:$G$994,ZOiS!$B$4:$B$994,A964),IF(C964="Wn-Ma",SUMIFS(ZOiS!$G$4:$G$994,ZOiS!$B$4:$B$994,A964)-SUMIFS(ZOiS!$H$4:$H$994,ZOiS!$B$4:$B$994,A964),IF(C964="Ma-Wn",SUMIFS(ZOiS!$H$4:$H$994,ZOiS!$B$4:$B$994,A964)-SUMIFS(ZOiS!$G$4:$G$994,ZOiS!$B$4:$B$994,A964),SUMIFS(ZOiS!$H$4:$H$994,ZOiS!$B$4:$B$994,A964)))),"")</f>
        <v/>
      </c>
      <c r="H964" s="150" t="str">
        <f>IF(G964&lt;&gt;"",IF(G964="Wn",SUMIFS(ZOiS!$G$4:$G$994,ZOiS!$B$4:$B$994,E964),IF(G964="Wn-Ma",SUMIFS(ZOiS!$G$4:$G$994,ZOiS!$B$4:$B$994,E964)-SUMIFS(ZOiS!$H$4:$H$994,ZOiS!$B$4:$B$994,E964),IF(G964="Ma-Wn",SUMIFS(ZOiS!$H$4:$H$994,ZOiS!$B$4:$B$994,E964)-SUMIFS(ZOiS!$G$4:$G$994,ZOiS!$B$4:$B$994,E964),SUMIFS(ZOiS!$H$4:$H$994,ZOiS!$B$4:$B$994,E964)))),"")</f>
        <v/>
      </c>
      <c r="L964" s="150" t="str">
        <f>IF(K964&lt;&gt;"",IF(K964="Wn",SUMIFS(ZOiS!$E$4:$E$994,ZOiS!$B$4:$B$994,I964),IF(K964="Wn-Ma",SUMIFS(ZOiS!$E$4:$E$994,ZOiS!$B$4:$B$994,I964)-SUMIFS(ZOiS!$F$4:$F$994,ZOiS!$B$4:$B$994,I964),IF(K964="Ma-Wn",SUMIFS(ZOiS!$F$4:$F$994,ZOiS!$B$4:$B$994,I964)-SUMIFS(ZOiS!$E$4:$E$994,ZOiS!$B$4:$B$994,I964),SUMIFS(ZOiS!$F$4:$F$994,ZOiS!$B$4:$B$994,I964)))),"")</f>
        <v/>
      </c>
    </row>
    <row r="965" spans="4:12" x14ac:dyDescent="0.2">
      <c r="D965" s="150" t="str">
        <f>IF(C965&lt;&gt;"",IF(C965="Wn",SUMIFS(ZOiS!$G$4:$G$994,ZOiS!$B$4:$B$994,A965),IF(C965="Wn-Ma",SUMIFS(ZOiS!$G$4:$G$994,ZOiS!$B$4:$B$994,A965)-SUMIFS(ZOiS!$H$4:$H$994,ZOiS!$B$4:$B$994,A965),IF(C965="Ma-Wn",SUMIFS(ZOiS!$H$4:$H$994,ZOiS!$B$4:$B$994,A965)-SUMIFS(ZOiS!$G$4:$G$994,ZOiS!$B$4:$B$994,A965),SUMIFS(ZOiS!$H$4:$H$994,ZOiS!$B$4:$B$994,A965)))),"")</f>
        <v/>
      </c>
      <c r="H965" s="150" t="str">
        <f>IF(G965&lt;&gt;"",IF(G965="Wn",SUMIFS(ZOiS!$G$4:$G$994,ZOiS!$B$4:$B$994,E965),IF(G965="Wn-Ma",SUMIFS(ZOiS!$G$4:$G$994,ZOiS!$B$4:$B$994,E965)-SUMIFS(ZOiS!$H$4:$H$994,ZOiS!$B$4:$B$994,E965),IF(G965="Ma-Wn",SUMIFS(ZOiS!$H$4:$H$994,ZOiS!$B$4:$B$994,E965)-SUMIFS(ZOiS!$G$4:$G$994,ZOiS!$B$4:$B$994,E965),SUMIFS(ZOiS!$H$4:$H$994,ZOiS!$B$4:$B$994,E965)))),"")</f>
        <v/>
      </c>
      <c r="L965" s="150" t="str">
        <f>IF(K965&lt;&gt;"",IF(K965="Wn",SUMIFS(ZOiS!$E$4:$E$994,ZOiS!$B$4:$B$994,I965),IF(K965="Wn-Ma",SUMIFS(ZOiS!$E$4:$E$994,ZOiS!$B$4:$B$994,I965)-SUMIFS(ZOiS!$F$4:$F$994,ZOiS!$B$4:$B$994,I965),IF(K965="Ma-Wn",SUMIFS(ZOiS!$F$4:$F$994,ZOiS!$B$4:$B$994,I965)-SUMIFS(ZOiS!$E$4:$E$994,ZOiS!$B$4:$B$994,I965),SUMIFS(ZOiS!$F$4:$F$994,ZOiS!$B$4:$B$994,I965)))),"")</f>
        <v/>
      </c>
    </row>
    <row r="966" spans="4:12" x14ac:dyDescent="0.2">
      <c r="D966" s="150" t="str">
        <f>IF(C966&lt;&gt;"",IF(C966="Wn",SUMIFS(ZOiS!$G$4:$G$994,ZOiS!$B$4:$B$994,A966),IF(C966="Wn-Ma",SUMIFS(ZOiS!$G$4:$G$994,ZOiS!$B$4:$B$994,A966)-SUMIFS(ZOiS!$H$4:$H$994,ZOiS!$B$4:$B$994,A966),IF(C966="Ma-Wn",SUMIFS(ZOiS!$H$4:$H$994,ZOiS!$B$4:$B$994,A966)-SUMIFS(ZOiS!$G$4:$G$994,ZOiS!$B$4:$B$994,A966),SUMIFS(ZOiS!$H$4:$H$994,ZOiS!$B$4:$B$994,A966)))),"")</f>
        <v/>
      </c>
      <c r="H966" s="150" t="str">
        <f>IF(G966&lt;&gt;"",IF(G966="Wn",SUMIFS(ZOiS!$G$4:$G$994,ZOiS!$B$4:$B$994,E966),IF(G966="Wn-Ma",SUMIFS(ZOiS!$G$4:$G$994,ZOiS!$B$4:$B$994,E966)-SUMIFS(ZOiS!$H$4:$H$994,ZOiS!$B$4:$B$994,E966),IF(G966="Ma-Wn",SUMIFS(ZOiS!$H$4:$H$994,ZOiS!$B$4:$B$994,E966)-SUMIFS(ZOiS!$G$4:$G$994,ZOiS!$B$4:$B$994,E966),SUMIFS(ZOiS!$H$4:$H$994,ZOiS!$B$4:$B$994,E966)))),"")</f>
        <v/>
      </c>
      <c r="L966" s="150" t="str">
        <f>IF(K966&lt;&gt;"",IF(K966="Wn",SUMIFS(ZOiS!$E$4:$E$994,ZOiS!$B$4:$B$994,I966),IF(K966="Wn-Ma",SUMIFS(ZOiS!$E$4:$E$994,ZOiS!$B$4:$B$994,I966)-SUMIFS(ZOiS!$F$4:$F$994,ZOiS!$B$4:$B$994,I966),IF(K966="Ma-Wn",SUMIFS(ZOiS!$F$4:$F$994,ZOiS!$B$4:$B$994,I966)-SUMIFS(ZOiS!$E$4:$E$994,ZOiS!$B$4:$B$994,I966),SUMIFS(ZOiS!$F$4:$F$994,ZOiS!$B$4:$B$994,I966)))),"")</f>
        <v/>
      </c>
    </row>
    <row r="967" spans="4:12" x14ac:dyDescent="0.2">
      <c r="D967" s="150" t="str">
        <f>IF(C967&lt;&gt;"",IF(C967="Wn",SUMIFS(ZOiS!$G$4:$G$994,ZOiS!$B$4:$B$994,A967),IF(C967="Wn-Ma",SUMIFS(ZOiS!$G$4:$G$994,ZOiS!$B$4:$B$994,A967)-SUMIFS(ZOiS!$H$4:$H$994,ZOiS!$B$4:$B$994,A967),IF(C967="Ma-Wn",SUMIFS(ZOiS!$H$4:$H$994,ZOiS!$B$4:$B$994,A967)-SUMIFS(ZOiS!$G$4:$G$994,ZOiS!$B$4:$B$994,A967),SUMIFS(ZOiS!$H$4:$H$994,ZOiS!$B$4:$B$994,A967)))),"")</f>
        <v/>
      </c>
      <c r="H967" s="150" t="str">
        <f>IF(G967&lt;&gt;"",IF(G967="Wn",SUMIFS(ZOiS!$G$4:$G$994,ZOiS!$B$4:$B$994,E967),IF(G967="Wn-Ma",SUMIFS(ZOiS!$G$4:$G$994,ZOiS!$B$4:$B$994,E967)-SUMIFS(ZOiS!$H$4:$H$994,ZOiS!$B$4:$B$994,E967),IF(G967="Ma-Wn",SUMIFS(ZOiS!$H$4:$H$994,ZOiS!$B$4:$B$994,E967)-SUMIFS(ZOiS!$G$4:$G$994,ZOiS!$B$4:$B$994,E967),SUMIFS(ZOiS!$H$4:$H$994,ZOiS!$B$4:$B$994,E967)))),"")</f>
        <v/>
      </c>
      <c r="L967" s="150" t="str">
        <f>IF(K967&lt;&gt;"",IF(K967="Wn",SUMIFS(ZOiS!$E$4:$E$994,ZOiS!$B$4:$B$994,I967),IF(K967="Wn-Ma",SUMIFS(ZOiS!$E$4:$E$994,ZOiS!$B$4:$B$994,I967)-SUMIFS(ZOiS!$F$4:$F$994,ZOiS!$B$4:$B$994,I967),IF(K967="Ma-Wn",SUMIFS(ZOiS!$F$4:$F$994,ZOiS!$B$4:$B$994,I967)-SUMIFS(ZOiS!$E$4:$E$994,ZOiS!$B$4:$B$994,I967),SUMIFS(ZOiS!$F$4:$F$994,ZOiS!$B$4:$B$994,I967)))),"")</f>
        <v/>
      </c>
    </row>
    <row r="968" spans="4:12" x14ac:dyDescent="0.2">
      <c r="D968" s="150" t="str">
        <f>IF(C968&lt;&gt;"",IF(C968="Wn",SUMIFS(ZOiS!$G$4:$G$994,ZOiS!$B$4:$B$994,A968),IF(C968="Wn-Ma",SUMIFS(ZOiS!$G$4:$G$994,ZOiS!$B$4:$B$994,A968)-SUMIFS(ZOiS!$H$4:$H$994,ZOiS!$B$4:$B$994,A968),IF(C968="Ma-Wn",SUMIFS(ZOiS!$H$4:$H$994,ZOiS!$B$4:$B$994,A968)-SUMIFS(ZOiS!$G$4:$G$994,ZOiS!$B$4:$B$994,A968),SUMIFS(ZOiS!$H$4:$H$994,ZOiS!$B$4:$B$994,A968)))),"")</f>
        <v/>
      </c>
      <c r="H968" s="150" t="str">
        <f>IF(G968&lt;&gt;"",IF(G968="Wn",SUMIFS(ZOiS!$G$4:$G$994,ZOiS!$B$4:$B$994,E968),IF(G968="Wn-Ma",SUMIFS(ZOiS!$G$4:$G$994,ZOiS!$B$4:$B$994,E968)-SUMIFS(ZOiS!$H$4:$H$994,ZOiS!$B$4:$B$994,E968),IF(G968="Ma-Wn",SUMIFS(ZOiS!$H$4:$H$994,ZOiS!$B$4:$B$994,E968)-SUMIFS(ZOiS!$G$4:$G$994,ZOiS!$B$4:$B$994,E968),SUMIFS(ZOiS!$H$4:$H$994,ZOiS!$B$4:$B$994,E968)))),"")</f>
        <v/>
      </c>
      <c r="L968" s="150" t="str">
        <f>IF(K968&lt;&gt;"",IF(K968="Wn",SUMIFS(ZOiS!$E$4:$E$994,ZOiS!$B$4:$B$994,I968),IF(K968="Wn-Ma",SUMIFS(ZOiS!$E$4:$E$994,ZOiS!$B$4:$B$994,I968)-SUMIFS(ZOiS!$F$4:$F$994,ZOiS!$B$4:$B$994,I968),IF(K968="Ma-Wn",SUMIFS(ZOiS!$F$4:$F$994,ZOiS!$B$4:$B$994,I968)-SUMIFS(ZOiS!$E$4:$E$994,ZOiS!$B$4:$B$994,I968),SUMIFS(ZOiS!$F$4:$F$994,ZOiS!$B$4:$B$994,I968)))),"")</f>
        <v/>
      </c>
    </row>
    <row r="969" spans="4:12" x14ac:dyDescent="0.2">
      <c r="D969" s="150" t="str">
        <f>IF(C969&lt;&gt;"",IF(C969="Wn",SUMIFS(ZOiS!$G$4:$G$994,ZOiS!$B$4:$B$994,A969),IF(C969="Wn-Ma",SUMIFS(ZOiS!$G$4:$G$994,ZOiS!$B$4:$B$994,A969)-SUMIFS(ZOiS!$H$4:$H$994,ZOiS!$B$4:$B$994,A969),IF(C969="Ma-Wn",SUMIFS(ZOiS!$H$4:$H$994,ZOiS!$B$4:$B$994,A969)-SUMIFS(ZOiS!$G$4:$G$994,ZOiS!$B$4:$B$994,A969),SUMIFS(ZOiS!$H$4:$H$994,ZOiS!$B$4:$B$994,A969)))),"")</f>
        <v/>
      </c>
      <c r="H969" s="150" t="str">
        <f>IF(G969&lt;&gt;"",IF(G969="Wn",SUMIFS(ZOiS!$G$4:$G$994,ZOiS!$B$4:$B$994,E969),IF(G969="Wn-Ma",SUMIFS(ZOiS!$G$4:$G$994,ZOiS!$B$4:$B$994,E969)-SUMIFS(ZOiS!$H$4:$H$994,ZOiS!$B$4:$B$994,E969),IF(G969="Ma-Wn",SUMIFS(ZOiS!$H$4:$H$994,ZOiS!$B$4:$B$994,E969)-SUMIFS(ZOiS!$G$4:$G$994,ZOiS!$B$4:$B$994,E969),SUMIFS(ZOiS!$H$4:$H$994,ZOiS!$B$4:$B$994,E969)))),"")</f>
        <v/>
      </c>
      <c r="L969" s="150" t="str">
        <f>IF(K969&lt;&gt;"",IF(K969="Wn",SUMIFS(ZOiS!$E$4:$E$994,ZOiS!$B$4:$B$994,I969),IF(K969="Wn-Ma",SUMIFS(ZOiS!$E$4:$E$994,ZOiS!$B$4:$B$994,I969)-SUMIFS(ZOiS!$F$4:$F$994,ZOiS!$B$4:$B$994,I969),IF(K969="Ma-Wn",SUMIFS(ZOiS!$F$4:$F$994,ZOiS!$B$4:$B$994,I969)-SUMIFS(ZOiS!$E$4:$E$994,ZOiS!$B$4:$B$994,I969),SUMIFS(ZOiS!$F$4:$F$994,ZOiS!$B$4:$B$994,I969)))),"")</f>
        <v/>
      </c>
    </row>
    <row r="970" spans="4:12" x14ac:dyDescent="0.2">
      <c r="D970" s="150" t="str">
        <f>IF(C970&lt;&gt;"",IF(C970="Wn",SUMIFS(ZOiS!$G$4:$G$994,ZOiS!$B$4:$B$994,A970),IF(C970="Wn-Ma",SUMIFS(ZOiS!$G$4:$G$994,ZOiS!$B$4:$B$994,A970)-SUMIFS(ZOiS!$H$4:$H$994,ZOiS!$B$4:$B$994,A970),IF(C970="Ma-Wn",SUMIFS(ZOiS!$H$4:$H$994,ZOiS!$B$4:$B$994,A970)-SUMIFS(ZOiS!$G$4:$G$994,ZOiS!$B$4:$B$994,A970),SUMIFS(ZOiS!$H$4:$H$994,ZOiS!$B$4:$B$994,A970)))),"")</f>
        <v/>
      </c>
      <c r="H970" s="150" t="str">
        <f>IF(G970&lt;&gt;"",IF(G970="Wn",SUMIFS(ZOiS!$G$4:$G$994,ZOiS!$B$4:$B$994,E970),IF(G970="Wn-Ma",SUMIFS(ZOiS!$G$4:$G$994,ZOiS!$B$4:$B$994,E970)-SUMIFS(ZOiS!$H$4:$H$994,ZOiS!$B$4:$B$994,E970),IF(G970="Ma-Wn",SUMIFS(ZOiS!$H$4:$H$994,ZOiS!$B$4:$B$994,E970)-SUMIFS(ZOiS!$G$4:$G$994,ZOiS!$B$4:$B$994,E970),SUMIFS(ZOiS!$H$4:$H$994,ZOiS!$B$4:$B$994,E970)))),"")</f>
        <v/>
      </c>
      <c r="L970" s="150" t="str">
        <f>IF(K970&lt;&gt;"",IF(K970="Wn",SUMIFS(ZOiS!$E$4:$E$994,ZOiS!$B$4:$B$994,I970),IF(K970="Wn-Ma",SUMIFS(ZOiS!$E$4:$E$994,ZOiS!$B$4:$B$994,I970)-SUMIFS(ZOiS!$F$4:$F$994,ZOiS!$B$4:$B$994,I970),IF(K970="Ma-Wn",SUMIFS(ZOiS!$F$4:$F$994,ZOiS!$B$4:$B$994,I970)-SUMIFS(ZOiS!$E$4:$E$994,ZOiS!$B$4:$B$994,I970),SUMIFS(ZOiS!$F$4:$F$994,ZOiS!$B$4:$B$994,I970)))),"")</f>
        <v/>
      </c>
    </row>
    <row r="971" spans="4:12" x14ac:dyDescent="0.2">
      <c r="D971" s="150" t="str">
        <f>IF(C971&lt;&gt;"",IF(C971="Wn",SUMIFS(ZOiS!$G$4:$G$994,ZOiS!$B$4:$B$994,A971),IF(C971="Wn-Ma",SUMIFS(ZOiS!$G$4:$G$994,ZOiS!$B$4:$B$994,A971)-SUMIFS(ZOiS!$H$4:$H$994,ZOiS!$B$4:$B$994,A971),IF(C971="Ma-Wn",SUMIFS(ZOiS!$H$4:$H$994,ZOiS!$B$4:$B$994,A971)-SUMIFS(ZOiS!$G$4:$G$994,ZOiS!$B$4:$B$994,A971),SUMIFS(ZOiS!$H$4:$H$994,ZOiS!$B$4:$B$994,A971)))),"")</f>
        <v/>
      </c>
      <c r="H971" s="150" t="str">
        <f>IF(G971&lt;&gt;"",IF(G971="Wn",SUMIFS(ZOiS!$G$4:$G$994,ZOiS!$B$4:$B$994,E971),IF(G971="Wn-Ma",SUMIFS(ZOiS!$G$4:$G$994,ZOiS!$B$4:$B$994,E971)-SUMIFS(ZOiS!$H$4:$H$994,ZOiS!$B$4:$B$994,E971),IF(G971="Ma-Wn",SUMIFS(ZOiS!$H$4:$H$994,ZOiS!$B$4:$B$994,E971)-SUMIFS(ZOiS!$G$4:$G$994,ZOiS!$B$4:$B$994,E971),SUMIFS(ZOiS!$H$4:$H$994,ZOiS!$B$4:$B$994,E971)))),"")</f>
        <v/>
      </c>
      <c r="L971" s="150" t="str">
        <f>IF(K971&lt;&gt;"",IF(K971="Wn",SUMIFS(ZOiS!$E$4:$E$994,ZOiS!$B$4:$B$994,I971),IF(K971="Wn-Ma",SUMIFS(ZOiS!$E$4:$E$994,ZOiS!$B$4:$B$994,I971)-SUMIFS(ZOiS!$F$4:$F$994,ZOiS!$B$4:$B$994,I971),IF(K971="Ma-Wn",SUMIFS(ZOiS!$F$4:$F$994,ZOiS!$B$4:$B$994,I971)-SUMIFS(ZOiS!$E$4:$E$994,ZOiS!$B$4:$B$994,I971),SUMIFS(ZOiS!$F$4:$F$994,ZOiS!$B$4:$B$994,I971)))),"")</f>
        <v/>
      </c>
    </row>
    <row r="972" spans="4:12" x14ac:dyDescent="0.2">
      <c r="D972" s="150" t="str">
        <f>IF(C972&lt;&gt;"",IF(C972="Wn",SUMIFS(ZOiS!$G$4:$G$994,ZOiS!$B$4:$B$994,A972),IF(C972="Wn-Ma",SUMIFS(ZOiS!$G$4:$G$994,ZOiS!$B$4:$B$994,A972)-SUMIFS(ZOiS!$H$4:$H$994,ZOiS!$B$4:$B$994,A972),IF(C972="Ma-Wn",SUMIFS(ZOiS!$H$4:$H$994,ZOiS!$B$4:$B$994,A972)-SUMIFS(ZOiS!$G$4:$G$994,ZOiS!$B$4:$B$994,A972),SUMIFS(ZOiS!$H$4:$H$994,ZOiS!$B$4:$B$994,A972)))),"")</f>
        <v/>
      </c>
      <c r="H972" s="150" t="str">
        <f>IF(G972&lt;&gt;"",IF(G972="Wn",SUMIFS(ZOiS!$G$4:$G$994,ZOiS!$B$4:$B$994,E972),IF(G972="Wn-Ma",SUMIFS(ZOiS!$G$4:$G$994,ZOiS!$B$4:$B$994,E972)-SUMIFS(ZOiS!$H$4:$H$994,ZOiS!$B$4:$B$994,E972),IF(G972="Ma-Wn",SUMIFS(ZOiS!$H$4:$H$994,ZOiS!$B$4:$B$994,E972)-SUMIFS(ZOiS!$G$4:$G$994,ZOiS!$B$4:$B$994,E972),SUMIFS(ZOiS!$H$4:$H$994,ZOiS!$B$4:$B$994,E972)))),"")</f>
        <v/>
      </c>
      <c r="L972" s="150" t="str">
        <f>IF(K972&lt;&gt;"",IF(K972="Wn",SUMIFS(ZOiS!$E$4:$E$994,ZOiS!$B$4:$B$994,I972),IF(K972="Wn-Ma",SUMIFS(ZOiS!$E$4:$E$994,ZOiS!$B$4:$B$994,I972)-SUMIFS(ZOiS!$F$4:$F$994,ZOiS!$B$4:$B$994,I972),IF(K972="Ma-Wn",SUMIFS(ZOiS!$F$4:$F$994,ZOiS!$B$4:$B$994,I972)-SUMIFS(ZOiS!$E$4:$E$994,ZOiS!$B$4:$B$994,I972),SUMIFS(ZOiS!$F$4:$F$994,ZOiS!$B$4:$B$994,I972)))),"")</f>
        <v/>
      </c>
    </row>
    <row r="973" spans="4:12" x14ac:dyDescent="0.2">
      <c r="D973" s="150" t="str">
        <f>IF(C973&lt;&gt;"",IF(C973="Wn",SUMIFS(ZOiS!$G$4:$G$994,ZOiS!$B$4:$B$994,A973),IF(C973="Wn-Ma",SUMIFS(ZOiS!$G$4:$G$994,ZOiS!$B$4:$B$994,A973)-SUMIFS(ZOiS!$H$4:$H$994,ZOiS!$B$4:$B$994,A973),IF(C973="Ma-Wn",SUMIFS(ZOiS!$H$4:$H$994,ZOiS!$B$4:$B$994,A973)-SUMIFS(ZOiS!$G$4:$G$994,ZOiS!$B$4:$B$994,A973),SUMIFS(ZOiS!$H$4:$H$994,ZOiS!$B$4:$B$994,A973)))),"")</f>
        <v/>
      </c>
      <c r="H973" s="150" t="str">
        <f>IF(G973&lt;&gt;"",IF(G973="Wn",SUMIFS(ZOiS!$G$4:$G$994,ZOiS!$B$4:$B$994,E973),IF(G973="Wn-Ma",SUMIFS(ZOiS!$G$4:$G$994,ZOiS!$B$4:$B$994,E973)-SUMIFS(ZOiS!$H$4:$H$994,ZOiS!$B$4:$B$994,E973),IF(G973="Ma-Wn",SUMIFS(ZOiS!$H$4:$H$994,ZOiS!$B$4:$B$994,E973)-SUMIFS(ZOiS!$G$4:$G$994,ZOiS!$B$4:$B$994,E973),SUMIFS(ZOiS!$H$4:$H$994,ZOiS!$B$4:$B$994,E973)))),"")</f>
        <v/>
      </c>
      <c r="L973" s="150" t="str">
        <f>IF(K973&lt;&gt;"",IF(K973="Wn",SUMIFS(ZOiS!$E$4:$E$994,ZOiS!$B$4:$B$994,I973),IF(K973="Wn-Ma",SUMIFS(ZOiS!$E$4:$E$994,ZOiS!$B$4:$B$994,I973)-SUMIFS(ZOiS!$F$4:$F$994,ZOiS!$B$4:$B$994,I973),IF(K973="Ma-Wn",SUMIFS(ZOiS!$F$4:$F$994,ZOiS!$B$4:$B$994,I973)-SUMIFS(ZOiS!$E$4:$E$994,ZOiS!$B$4:$B$994,I973),SUMIFS(ZOiS!$F$4:$F$994,ZOiS!$B$4:$B$994,I973)))),"")</f>
        <v/>
      </c>
    </row>
    <row r="974" spans="4:12" x14ac:dyDescent="0.2">
      <c r="D974" s="150" t="str">
        <f>IF(C974&lt;&gt;"",IF(C974="Wn",SUMIFS(ZOiS!$G$4:$G$994,ZOiS!$B$4:$B$994,A974),IF(C974="Wn-Ma",SUMIFS(ZOiS!$G$4:$G$994,ZOiS!$B$4:$B$994,A974)-SUMIFS(ZOiS!$H$4:$H$994,ZOiS!$B$4:$B$994,A974),IF(C974="Ma-Wn",SUMIFS(ZOiS!$H$4:$H$994,ZOiS!$B$4:$B$994,A974)-SUMIFS(ZOiS!$G$4:$G$994,ZOiS!$B$4:$B$994,A974),SUMIFS(ZOiS!$H$4:$H$994,ZOiS!$B$4:$B$994,A974)))),"")</f>
        <v/>
      </c>
      <c r="H974" s="150" t="str">
        <f>IF(G974&lt;&gt;"",IF(G974="Wn",SUMIFS(ZOiS!$G$4:$G$994,ZOiS!$B$4:$B$994,E974),IF(G974="Wn-Ma",SUMIFS(ZOiS!$G$4:$G$994,ZOiS!$B$4:$B$994,E974)-SUMIFS(ZOiS!$H$4:$H$994,ZOiS!$B$4:$B$994,E974),IF(G974="Ma-Wn",SUMIFS(ZOiS!$H$4:$H$994,ZOiS!$B$4:$B$994,E974)-SUMIFS(ZOiS!$G$4:$G$994,ZOiS!$B$4:$B$994,E974),SUMIFS(ZOiS!$H$4:$H$994,ZOiS!$B$4:$B$994,E974)))),"")</f>
        <v/>
      </c>
      <c r="L974" s="150" t="str">
        <f>IF(K974&lt;&gt;"",IF(K974="Wn",SUMIFS(ZOiS!$E$4:$E$994,ZOiS!$B$4:$B$994,I974),IF(K974="Wn-Ma",SUMIFS(ZOiS!$E$4:$E$994,ZOiS!$B$4:$B$994,I974)-SUMIFS(ZOiS!$F$4:$F$994,ZOiS!$B$4:$B$994,I974),IF(K974="Ma-Wn",SUMIFS(ZOiS!$F$4:$F$994,ZOiS!$B$4:$B$994,I974)-SUMIFS(ZOiS!$E$4:$E$994,ZOiS!$B$4:$B$994,I974),SUMIFS(ZOiS!$F$4:$F$994,ZOiS!$B$4:$B$994,I974)))),"")</f>
        <v/>
      </c>
    </row>
    <row r="975" spans="4:12" x14ac:dyDescent="0.2">
      <c r="D975" s="150" t="str">
        <f>IF(C975&lt;&gt;"",IF(C975="Wn",SUMIFS(ZOiS!$G$4:$G$994,ZOiS!$B$4:$B$994,A975),IF(C975="Wn-Ma",SUMIFS(ZOiS!$G$4:$G$994,ZOiS!$B$4:$B$994,A975)-SUMIFS(ZOiS!$H$4:$H$994,ZOiS!$B$4:$B$994,A975),IF(C975="Ma-Wn",SUMIFS(ZOiS!$H$4:$H$994,ZOiS!$B$4:$B$994,A975)-SUMIFS(ZOiS!$G$4:$G$994,ZOiS!$B$4:$B$994,A975),SUMIFS(ZOiS!$H$4:$H$994,ZOiS!$B$4:$B$994,A975)))),"")</f>
        <v/>
      </c>
      <c r="H975" s="150" t="str">
        <f>IF(G975&lt;&gt;"",IF(G975="Wn",SUMIFS(ZOiS!$G$4:$G$994,ZOiS!$B$4:$B$994,E975),IF(G975="Wn-Ma",SUMIFS(ZOiS!$G$4:$G$994,ZOiS!$B$4:$B$994,E975)-SUMIFS(ZOiS!$H$4:$H$994,ZOiS!$B$4:$B$994,E975),IF(G975="Ma-Wn",SUMIFS(ZOiS!$H$4:$H$994,ZOiS!$B$4:$B$994,E975)-SUMIFS(ZOiS!$G$4:$G$994,ZOiS!$B$4:$B$994,E975),SUMIFS(ZOiS!$H$4:$H$994,ZOiS!$B$4:$B$994,E975)))),"")</f>
        <v/>
      </c>
      <c r="L975" s="150" t="str">
        <f>IF(K975&lt;&gt;"",IF(K975="Wn",SUMIFS(ZOiS!$E$4:$E$994,ZOiS!$B$4:$B$994,I975),IF(K975="Wn-Ma",SUMIFS(ZOiS!$E$4:$E$994,ZOiS!$B$4:$B$994,I975)-SUMIFS(ZOiS!$F$4:$F$994,ZOiS!$B$4:$B$994,I975),IF(K975="Ma-Wn",SUMIFS(ZOiS!$F$4:$F$994,ZOiS!$B$4:$B$994,I975)-SUMIFS(ZOiS!$E$4:$E$994,ZOiS!$B$4:$B$994,I975),SUMIFS(ZOiS!$F$4:$F$994,ZOiS!$B$4:$B$994,I975)))),"")</f>
        <v/>
      </c>
    </row>
    <row r="976" spans="4:12" x14ac:dyDescent="0.2">
      <c r="D976" s="150" t="str">
        <f>IF(C976&lt;&gt;"",IF(C976="Wn",SUMIFS(ZOiS!$G$4:$G$994,ZOiS!$B$4:$B$994,A976),IF(C976="Wn-Ma",SUMIFS(ZOiS!$G$4:$G$994,ZOiS!$B$4:$B$994,A976)-SUMIFS(ZOiS!$H$4:$H$994,ZOiS!$B$4:$B$994,A976),IF(C976="Ma-Wn",SUMIFS(ZOiS!$H$4:$H$994,ZOiS!$B$4:$B$994,A976)-SUMIFS(ZOiS!$G$4:$G$994,ZOiS!$B$4:$B$994,A976),SUMIFS(ZOiS!$H$4:$H$994,ZOiS!$B$4:$B$994,A976)))),"")</f>
        <v/>
      </c>
      <c r="H976" s="150" t="str">
        <f>IF(G976&lt;&gt;"",IF(G976="Wn",SUMIFS(ZOiS!$G$4:$G$994,ZOiS!$B$4:$B$994,E976),IF(G976="Wn-Ma",SUMIFS(ZOiS!$G$4:$G$994,ZOiS!$B$4:$B$994,E976)-SUMIFS(ZOiS!$H$4:$H$994,ZOiS!$B$4:$B$994,E976),IF(G976="Ma-Wn",SUMIFS(ZOiS!$H$4:$H$994,ZOiS!$B$4:$B$994,E976)-SUMIFS(ZOiS!$G$4:$G$994,ZOiS!$B$4:$B$994,E976),SUMIFS(ZOiS!$H$4:$H$994,ZOiS!$B$4:$B$994,E976)))),"")</f>
        <v/>
      </c>
      <c r="L976" s="150" t="str">
        <f>IF(K976&lt;&gt;"",IF(K976="Wn",SUMIFS(ZOiS!$E$4:$E$994,ZOiS!$B$4:$B$994,I976),IF(K976="Wn-Ma",SUMIFS(ZOiS!$E$4:$E$994,ZOiS!$B$4:$B$994,I976)-SUMIFS(ZOiS!$F$4:$F$994,ZOiS!$B$4:$B$994,I976),IF(K976="Ma-Wn",SUMIFS(ZOiS!$F$4:$F$994,ZOiS!$B$4:$B$994,I976)-SUMIFS(ZOiS!$E$4:$E$994,ZOiS!$B$4:$B$994,I976),SUMIFS(ZOiS!$F$4:$F$994,ZOiS!$B$4:$B$994,I976)))),"")</f>
        <v/>
      </c>
    </row>
    <row r="977" spans="4:12" x14ac:dyDescent="0.2">
      <c r="D977" s="150" t="str">
        <f>IF(C977&lt;&gt;"",IF(C977="Wn",SUMIFS(ZOiS!$G$4:$G$994,ZOiS!$B$4:$B$994,A977),IF(C977="Wn-Ma",SUMIFS(ZOiS!$G$4:$G$994,ZOiS!$B$4:$B$994,A977)-SUMIFS(ZOiS!$H$4:$H$994,ZOiS!$B$4:$B$994,A977),IF(C977="Ma-Wn",SUMIFS(ZOiS!$H$4:$H$994,ZOiS!$B$4:$B$994,A977)-SUMIFS(ZOiS!$G$4:$G$994,ZOiS!$B$4:$B$994,A977),SUMIFS(ZOiS!$H$4:$H$994,ZOiS!$B$4:$B$994,A977)))),"")</f>
        <v/>
      </c>
      <c r="H977" s="150" t="str">
        <f>IF(G977&lt;&gt;"",IF(G977="Wn",SUMIFS(ZOiS!$G$4:$G$994,ZOiS!$B$4:$B$994,E977),IF(G977="Wn-Ma",SUMIFS(ZOiS!$G$4:$G$994,ZOiS!$B$4:$B$994,E977)-SUMIFS(ZOiS!$H$4:$H$994,ZOiS!$B$4:$B$994,E977),IF(G977="Ma-Wn",SUMIFS(ZOiS!$H$4:$H$994,ZOiS!$B$4:$B$994,E977)-SUMIFS(ZOiS!$G$4:$G$994,ZOiS!$B$4:$B$994,E977),SUMIFS(ZOiS!$H$4:$H$994,ZOiS!$B$4:$B$994,E977)))),"")</f>
        <v/>
      </c>
      <c r="L977" s="150" t="str">
        <f>IF(K977&lt;&gt;"",IF(K977="Wn",SUMIFS(ZOiS!$E$4:$E$994,ZOiS!$B$4:$B$994,I977),IF(K977="Wn-Ma",SUMIFS(ZOiS!$E$4:$E$994,ZOiS!$B$4:$B$994,I977)-SUMIFS(ZOiS!$F$4:$F$994,ZOiS!$B$4:$B$994,I977),IF(K977="Ma-Wn",SUMIFS(ZOiS!$F$4:$F$994,ZOiS!$B$4:$B$994,I977)-SUMIFS(ZOiS!$E$4:$E$994,ZOiS!$B$4:$B$994,I977),SUMIFS(ZOiS!$F$4:$F$994,ZOiS!$B$4:$B$994,I977)))),"")</f>
        <v/>
      </c>
    </row>
    <row r="978" spans="4:12" x14ac:dyDescent="0.2">
      <c r="D978" s="150" t="str">
        <f>IF(C978&lt;&gt;"",IF(C978="Wn",SUMIFS(ZOiS!$G$4:$G$994,ZOiS!$B$4:$B$994,A978),IF(C978="Wn-Ma",SUMIFS(ZOiS!$G$4:$G$994,ZOiS!$B$4:$B$994,A978)-SUMIFS(ZOiS!$H$4:$H$994,ZOiS!$B$4:$B$994,A978),IF(C978="Ma-Wn",SUMIFS(ZOiS!$H$4:$H$994,ZOiS!$B$4:$B$994,A978)-SUMIFS(ZOiS!$G$4:$G$994,ZOiS!$B$4:$B$994,A978),SUMIFS(ZOiS!$H$4:$H$994,ZOiS!$B$4:$B$994,A978)))),"")</f>
        <v/>
      </c>
      <c r="H978" s="150" t="str">
        <f>IF(G978&lt;&gt;"",IF(G978="Wn",SUMIFS(ZOiS!$G$4:$G$994,ZOiS!$B$4:$B$994,E978),IF(G978="Wn-Ma",SUMIFS(ZOiS!$G$4:$G$994,ZOiS!$B$4:$B$994,E978)-SUMIFS(ZOiS!$H$4:$H$994,ZOiS!$B$4:$B$994,E978),IF(G978="Ma-Wn",SUMIFS(ZOiS!$H$4:$H$994,ZOiS!$B$4:$B$994,E978)-SUMIFS(ZOiS!$G$4:$G$994,ZOiS!$B$4:$B$994,E978),SUMIFS(ZOiS!$H$4:$H$994,ZOiS!$B$4:$B$994,E978)))),"")</f>
        <v/>
      </c>
      <c r="L978" s="150" t="str">
        <f>IF(K978&lt;&gt;"",IF(K978="Wn",SUMIFS(ZOiS!$E$4:$E$994,ZOiS!$B$4:$B$994,I978),IF(K978="Wn-Ma",SUMIFS(ZOiS!$E$4:$E$994,ZOiS!$B$4:$B$994,I978)-SUMIFS(ZOiS!$F$4:$F$994,ZOiS!$B$4:$B$994,I978),IF(K978="Ma-Wn",SUMIFS(ZOiS!$F$4:$F$994,ZOiS!$B$4:$B$994,I978)-SUMIFS(ZOiS!$E$4:$E$994,ZOiS!$B$4:$B$994,I978),SUMIFS(ZOiS!$F$4:$F$994,ZOiS!$B$4:$B$994,I978)))),"")</f>
        <v/>
      </c>
    </row>
    <row r="979" spans="4:12" x14ac:dyDescent="0.2">
      <c r="D979" s="150" t="str">
        <f>IF(C979&lt;&gt;"",IF(C979="Wn",SUMIFS(ZOiS!$G$4:$G$994,ZOiS!$B$4:$B$994,A979),IF(C979="Wn-Ma",SUMIFS(ZOiS!$G$4:$G$994,ZOiS!$B$4:$B$994,A979)-SUMIFS(ZOiS!$H$4:$H$994,ZOiS!$B$4:$B$994,A979),IF(C979="Ma-Wn",SUMIFS(ZOiS!$H$4:$H$994,ZOiS!$B$4:$B$994,A979)-SUMIFS(ZOiS!$G$4:$G$994,ZOiS!$B$4:$B$994,A979),SUMIFS(ZOiS!$H$4:$H$994,ZOiS!$B$4:$B$994,A979)))),"")</f>
        <v/>
      </c>
      <c r="H979" s="150" t="str">
        <f>IF(G979&lt;&gt;"",IF(G979="Wn",SUMIFS(ZOiS!$G$4:$G$994,ZOiS!$B$4:$B$994,E979),IF(G979="Wn-Ma",SUMIFS(ZOiS!$G$4:$G$994,ZOiS!$B$4:$B$994,E979)-SUMIFS(ZOiS!$H$4:$H$994,ZOiS!$B$4:$B$994,E979),IF(G979="Ma-Wn",SUMIFS(ZOiS!$H$4:$H$994,ZOiS!$B$4:$B$994,E979)-SUMIFS(ZOiS!$G$4:$G$994,ZOiS!$B$4:$B$994,E979),SUMIFS(ZOiS!$H$4:$H$994,ZOiS!$B$4:$B$994,E979)))),"")</f>
        <v/>
      </c>
      <c r="L979" s="150" t="str">
        <f>IF(K979&lt;&gt;"",IF(K979="Wn",SUMIFS(ZOiS!$E$4:$E$994,ZOiS!$B$4:$B$994,I979),IF(K979="Wn-Ma",SUMIFS(ZOiS!$E$4:$E$994,ZOiS!$B$4:$B$994,I979)-SUMIFS(ZOiS!$F$4:$F$994,ZOiS!$B$4:$B$994,I979),IF(K979="Ma-Wn",SUMIFS(ZOiS!$F$4:$F$994,ZOiS!$B$4:$B$994,I979)-SUMIFS(ZOiS!$E$4:$E$994,ZOiS!$B$4:$B$994,I979),SUMIFS(ZOiS!$F$4:$F$994,ZOiS!$B$4:$B$994,I979)))),"")</f>
        <v/>
      </c>
    </row>
    <row r="980" spans="4:12" x14ac:dyDescent="0.2">
      <c r="D980" s="150" t="str">
        <f>IF(C980&lt;&gt;"",IF(C980="Wn",SUMIFS(ZOiS!$G$4:$G$994,ZOiS!$B$4:$B$994,A980),IF(C980="Wn-Ma",SUMIFS(ZOiS!$G$4:$G$994,ZOiS!$B$4:$B$994,A980)-SUMIFS(ZOiS!$H$4:$H$994,ZOiS!$B$4:$B$994,A980),IF(C980="Ma-Wn",SUMIFS(ZOiS!$H$4:$H$994,ZOiS!$B$4:$B$994,A980)-SUMIFS(ZOiS!$G$4:$G$994,ZOiS!$B$4:$B$994,A980),SUMIFS(ZOiS!$H$4:$H$994,ZOiS!$B$4:$B$994,A980)))),"")</f>
        <v/>
      </c>
      <c r="H980" s="150" t="str">
        <f>IF(G980&lt;&gt;"",IF(G980="Wn",SUMIFS(ZOiS!$G$4:$G$994,ZOiS!$B$4:$B$994,E980),IF(G980="Wn-Ma",SUMIFS(ZOiS!$G$4:$G$994,ZOiS!$B$4:$B$994,E980)-SUMIFS(ZOiS!$H$4:$H$994,ZOiS!$B$4:$B$994,E980),IF(G980="Ma-Wn",SUMIFS(ZOiS!$H$4:$H$994,ZOiS!$B$4:$B$994,E980)-SUMIFS(ZOiS!$G$4:$G$994,ZOiS!$B$4:$B$994,E980),SUMIFS(ZOiS!$H$4:$H$994,ZOiS!$B$4:$B$994,E980)))),"")</f>
        <v/>
      </c>
      <c r="L980" s="150" t="str">
        <f>IF(K980&lt;&gt;"",IF(K980="Wn",SUMIFS(ZOiS!$E$4:$E$994,ZOiS!$B$4:$B$994,I980),IF(K980="Wn-Ma",SUMIFS(ZOiS!$E$4:$E$994,ZOiS!$B$4:$B$994,I980)-SUMIFS(ZOiS!$F$4:$F$994,ZOiS!$B$4:$B$994,I980),IF(K980="Ma-Wn",SUMIFS(ZOiS!$F$4:$F$994,ZOiS!$B$4:$B$994,I980)-SUMIFS(ZOiS!$E$4:$E$994,ZOiS!$B$4:$B$994,I980),SUMIFS(ZOiS!$F$4:$F$994,ZOiS!$B$4:$B$994,I980)))),"")</f>
        <v/>
      </c>
    </row>
    <row r="981" spans="4:12" x14ac:dyDescent="0.2">
      <c r="D981" s="150" t="str">
        <f>IF(C981&lt;&gt;"",IF(C981="Wn",SUMIFS(ZOiS!$G$4:$G$994,ZOiS!$B$4:$B$994,A981),IF(C981="Wn-Ma",SUMIFS(ZOiS!$G$4:$G$994,ZOiS!$B$4:$B$994,A981)-SUMIFS(ZOiS!$H$4:$H$994,ZOiS!$B$4:$B$994,A981),IF(C981="Ma-Wn",SUMIFS(ZOiS!$H$4:$H$994,ZOiS!$B$4:$B$994,A981)-SUMIFS(ZOiS!$G$4:$G$994,ZOiS!$B$4:$B$994,A981),SUMIFS(ZOiS!$H$4:$H$994,ZOiS!$B$4:$B$994,A981)))),"")</f>
        <v/>
      </c>
      <c r="H981" s="150" t="str">
        <f>IF(G981&lt;&gt;"",IF(G981="Wn",SUMIFS(ZOiS!$G$4:$G$994,ZOiS!$B$4:$B$994,E981),IF(G981="Wn-Ma",SUMIFS(ZOiS!$G$4:$G$994,ZOiS!$B$4:$B$994,E981)-SUMIFS(ZOiS!$H$4:$H$994,ZOiS!$B$4:$B$994,E981),IF(G981="Ma-Wn",SUMIFS(ZOiS!$H$4:$H$994,ZOiS!$B$4:$B$994,E981)-SUMIFS(ZOiS!$G$4:$G$994,ZOiS!$B$4:$B$994,E981),SUMIFS(ZOiS!$H$4:$H$994,ZOiS!$B$4:$B$994,E981)))),"")</f>
        <v/>
      </c>
      <c r="L981" s="150" t="str">
        <f>IF(K981&lt;&gt;"",IF(K981="Wn",SUMIFS(ZOiS!$E$4:$E$994,ZOiS!$B$4:$B$994,I981),IF(K981="Wn-Ma",SUMIFS(ZOiS!$E$4:$E$994,ZOiS!$B$4:$B$994,I981)-SUMIFS(ZOiS!$F$4:$F$994,ZOiS!$B$4:$B$994,I981),IF(K981="Ma-Wn",SUMIFS(ZOiS!$F$4:$F$994,ZOiS!$B$4:$B$994,I981)-SUMIFS(ZOiS!$E$4:$E$994,ZOiS!$B$4:$B$994,I981),SUMIFS(ZOiS!$F$4:$F$994,ZOiS!$B$4:$B$994,I981)))),"")</f>
        <v/>
      </c>
    </row>
    <row r="982" spans="4:12" x14ac:dyDescent="0.2">
      <c r="D982" s="150" t="str">
        <f>IF(C982&lt;&gt;"",IF(C982="Wn",SUMIFS(ZOiS!$G$4:$G$994,ZOiS!$B$4:$B$994,A982),IF(C982="Wn-Ma",SUMIFS(ZOiS!$G$4:$G$994,ZOiS!$B$4:$B$994,A982)-SUMIFS(ZOiS!$H$4:$H$994,ZOiS!$B$4:$B$994,A982),IF(C982="Ma-Wn",SUMIFS(ZOiS!$H$4:$H$994,ZOiS!$B$4:$B$994,A982)-SUMIFS(ZOiS!$G$4:$G$994,ZOiS!$B$4:$B$994,A982),SUMIFS(ZOiS!$H$4:$H$994,ZOiS!$B$4:$B$994,A982)))),"")</f>
        <v/>
      </c>
      <c r="H982" s="150" t="str">
        <f>IF(G982&lt;&gt;"",IF(G982="Wn",SUMIFS(ZOiS!$G$4:$G$994,ZOiS!$B$4:$B$994,E982),IF(G982="Wn-Ma",SUMIFS(ZOiS!$G$4:$G$994,ZOiS!$B$4:$B$994,E982)-SUMIFS(ZOiS!$H$4:$H$994,ZOiS!$B$4:$B$994,E982),IF(G982="Ma-Wn",SUMIFS(ZOiS!$H$4:$H$994,ZOiS!$B$4:$B$994,E982)-SUMIFS(ZOiS!$G$4:$G$994,ZOiS!$B$4:$B$994,E982),SUMIFS(ZOiS!$H$4:$H$994,ZOiS!$B$4:$B$994,E982)))),"")</f>
        <v/>
      </c>
      <c r="L982" s="150" t="str">
        <f>IF(K982&lt;&gt;"",IF(K982="Wn",SUMIFS(ZOiS!$E$4:$E$994,ZOiS!$B$4:$B$994,I982),IF(K982="Wn-Ma",SUMIFS(ZOiS!$E$4:$E$994,ZOiS!$B$4:$B$994,I982)-SUMIFS(ZOiS!$F$4:$F$994,ZOiS!$B$4:$B$994,I982),IF(K982="Ma-Wn",SUMIFS(ZOiS!$F$4:$F$994,ZOiS!$B$4:$B$994,I982)-SUMIFS(ZOiS!$E$4:$E$994,ZOiS!$B$4:$B$994,I982),SUMIFS(ZOiS!$F$4:$F$994,ZOiS!$B$4:$B$994,I982)))),"")</f>
        <v/>
      </c>
    </row>
    <row r="983" spans="4:12" x14ac:dyDescent="0.2">
      <c r="D983" s="150" t="str">
        <f>IF(C983&lt;&gt;"",IF(C983="Wn",SUMIFS(ZOiS!$G$4:$G$994,ZOiS!$B$4:$B$994,A983),IF(C983="Wn-Ma",SUMIFS(ZOiS!$G$4:$G$994,ZOiS!$B$4:$B$994,A983)-SUMIFS(ZOiS!$H$4:$H$994,ZOiS!$B$4:$B$994,A983),IF(C983="Ma-Wn",SUMIFS(ZOiS!$H$4:$H$994,ZOiS!$B$4:$B$994,A983)-SUMIFS(ZOiS!$G$4:$G$994,ZOiS!$B$4:$B$994,A983),SUMIFS(ZOiS!$H$4:$H$994,ZOiS!$B$4:$B$994,A983)))),"")</f>
        <v/>
      </c>
      <c r="H983" s="150" t="str">
        <f>IF(G983&lt;&gt;"",IF(G983="Wn",SUMIFS(ZOiS!$G$4:$G$994,ZOiS!$B$4:$B$994,E983),IF(G983="Wn-Ma",SUMIFS(ZOiS!$G$4:$G$994,ZOiS!$B$4:$B$994,E983)-SUMIFS(ZOiS!$H$4:$H$994,ZOiS!$B$4:$B$994,E983),IF(G983="Ma-Wn",SUMIFS(ZOiS!$H$4:$H$994,ZOiS!$B$4:$B$994,E983)-SUMIFS(ZOiS!$G$4:$G$994,ZOiS!$B$4:$B$994,E983),SUMIFS(ZOiS!$H$4:$H$994,ZOiS!$B$4:$B$994,E983)))),"")</f>
        <v/>
      </c>
      <c r="L983" s="150" t="str">
        <f>IF(K983&lt;&gt;"",IF(K983="Wn",SUMIFS(ZOiS!$E$4:$E$994,ZOiS!$B$4:$B$994,I983),IF(K983="Wn-Ma",SUMIFS(ZOiS!$E$4:$E$994,ZOiS!$B$4:$B$994,I983)-SUMIFS(ZOiS!$F$4:$F$994,ZOiS!$B$4:$B$994,I983),IF(K983="Ma-Wn",SUMIFS(ZOiS!$F$4:$F$994,ZOiS!$B$4:$B$994,I983)-SUMIFS(ZOiS!$E$4:$E$994,ZOiS!$B$4:$B$994,I983),SUMIFS(ZOiS!$F$4:$F$994,ZOiS!$B$4:$B$994,I983)))),"")</f>
        <v/>
      </c>
    </row>
    <row r="984" spans="4:12" x14ac:dyDescent="0.2">
      <c r="D984" s="150" t="str">
        <f>IF(C984&lt;&gt;"",IF(C984="Wn",SUMIFS(ZOiS!$G$4:$G$994,ZOiS!$B$4:$B$994,A984),IF(C984="Wn-Ma",SUMIFS(ZOiS!$G$4:$G$994,ZOiS!$B$4:$B$994,A984)-SUMIFS(ZOiS!$H$4:$H$994,ZOiS!$B$4:$B$994,A984),IF(C984="Ma-Wn",SUMIFS(ZOiS!$H$4:$H$994,ZOiS!$B$4:$B$994,A984)-SUMIFS(ZOiS!$G$4:$G$994,ZOiS!$B$4:$B$994,A984),SUMIFS(ZOiS!$H$4:$H$994,ZOiS!$B$4:$B$994,A984)))),"")</f>
        <v/>
      </c>
      <c r="H984" s="150" t="str">
        <f>IF(G984&lt;&gt;"",IF(G984="Wn",SUMIFS(ZOiS!$G$4:$G$994,ZOiS!$B$4:$B$994,E984),IF(G984="Wn-Ma",SUMIFS(ZOiS!$G$4:$G$994,ZOiS!$B$4:$B$994,E984)-SUMIFS(ZOiS!$H$4:$H$994,ZOiS!$B$4:$B$994,E984),IF(G984="Ma-Wn",SUMIFS(ZOiS!$H$4:$H$994,ZOiS!$B$4:$B$994,E984)-SUMIFS(ZOiS!$G$4:$G$994,ZOiS!$B$4:$B$994,E984),SUMIFS(ZOiS!$H$4:$H$994,ZOiS!$B$4:$B$994,E984)))),"")</f>
        <v/>
      </c>
      <c r="L984" s="150" t="str">
        <f>IF(K984&lt;&gt;"",IF(K984="Wn",SUMIFS(ZOiS!$E$4:$E$994,ZOiS!$B$4:$B$994,I984),IF(K984="Wn-Ma",SUMIFS(ZOiS!$E$4:$E$994,ZOiS!$B$4:$B$994,I984)-SUMIFS(ZOiS!$F$4:$F$994,ZOiS!$B$4:$B$994,I984),IF(K984="Ma-Wn",SUMIFS(ZOiS!$F$4:$F$994,ZOiS!$B$4:$B$994,I984)-SUMIFS(ZOiS!$E$4:$E$994,ZOiS!$B$4:$B$994,I984),SUMIFS(ZOiS!$F$4:$F$994,ZOiS!$B$4:$B$994,I984)))),"")</f>
        <v/>
      </c>
    </row>
    <row r="985" spans="4:12" x14ac:dyDescent="0.2">
      <c r="D985" s="150" t="str">
        <f>IF(C985&lt;&gt;"",IF(C985="Wn",SUMIFS(ZOiS!$G$4:$G$994,ZOiS!$B$4:$B$994,A985),IF(C985="Wn-Ma",SUMIFS(ZOiS!$G$4:$G$994,ZOiS!$B$4:$B$994,A985)-SUMIFS(ZOiS!$H$4:$H$994,ZOiS!$B$4:$B$994,A985),IF(C985="Ma-Wn",SUMIFS(ZOiS!$H$4:$H$994,ZOiS!$B$4:$B$994,A985)-SUMIFS(ZOiS!$G$4:$G$994,ZOiS!$B$4:$B$994,A985),SUMIFS(ZOiS!$H$4:$H$994,ZOiS!$B$4:$B$994,A985)))),"")</f>
        <v/>
      </c>
      <c r="H985" s="150" t="str">
        <f>IF(G985&lt;&gt;"",IF(G985="Wn",SUMIFS(ZOiS!$G$4:$G$994,ZOiS!$B$4:$B$994,E985),IF(G985="Wn-Ma",SUMIFS(ZOiS!$G$4:$G$994,ZOiS!$B$4:$B$994,E985)-SUMIFS(ZOiS!$H$4:$H$994,ZOiS!$B$4:$B$994,E985),IF(G985="Ma-Wn",SUMIFS(ZOiS!$H$4:$H$994,ZOiS!$B$4:$B$994,E985)-SUMIFS(ZOiS!$G$4:$G$994,ZOiS!$B$4:$B$994,E985),SUMIFS(ZOiS!$H$4:$H$994,ZOiS!$B$4:$B$994,E985)))),"")</f>
        <v/>
      </c>
      <c r="L985" s="150" t="str">
        <f>IF(K985&lt;&gt;"",IF(K985="Wn",SUMIFS(ZOiS!$E$4:$E$994,ZOiS!$B$4:$B$994,I985),IF(K985="Wn-Ma",SUMIFS(ZOiS!$E$4:$E$994,ZOiS!$B$4:$B$994,I985)-SUMIFS(ZOiS!$F$4:$F$994,ZOiS!$B$4:$B$994,I985),IF(K985="Ma-Wn",SUMIFS(ZOiS!$F$4:$F$994,ZOiS!$B$4:$B$994,I985)-SUMIFS(ZOiS!$E$4:$E$994,ZOiS!$B$4:$B$994,I985),SUMIFS(ZOiS!$F$4:$F$994,ZOiS!$B$4:$B$994,I985)))),"")</f>
        <v/>
      </c>
    </row>
    <row r="986" spans="4:12" x14ac:dyDescent="0.2">
      <c r="D986" s="150" t="str">
        <f>IF(C986&lt;&gt;"",IF(C986="Wn",SUMIFS(ZOiS!$G$4:$G$994,ZOiS!$B$4:$B$994,A986),IF(C986="Wn-Ma",SUMIFS(ZOiS!$G$4:$G$994,ZOiS!$B$4:$B$994,A986)-SUMIFS(ZOiS!$H$4:$H$994,ZOiS!$B$4:$B$994,A986),IF(C986="Ma-Wn",SUMIFS(ZOiS!$H$4:$H$994,ZOiS!$B$4:$B$994,A986)-SUMIFS(ZOiS!$G$4:$G$994,ZOiS!$B$4:$B$994,A986),SUMIFS(ZOiS!$H$4:$H$994,ZOiS!$B$4:$B$994,A986)))),"")</f>
        <v/>
      </c>
      <c r="H986" s="150" t="str">
        <f>IF(G986&lt;&gt;"",IF(G986="Wn",SUMIFS(ZOiS!$G$4:$G$994,ZOiS!$B$4:$B$994,E986),IF(G986="Wn-Ma",SUMIFS(ZOiS!$G$4:$G$994,ZOiS!$B$4:$B$994,E986)-SUMIFS(ZOiS!$H$4:$H$994,ZOiS!$B$4:$B$994,E986),IF(G986="Ma-Wn",SUMIFS(ZOiS!$H$4:$H$994,ZOiS!$B$4:$B$994,E986)-SUMIFS(ZOiS!$G$4:$G$994,ZOiS!$B$4:$B$994,E986),SUMIFS(ZOiS!$H$4:$H$994,ZOiS!$B$4:$B$994,E986)))),"")</f>
        <v/>
      </c>
      <c r="L986" s="150" t="str">
        <f>IF(K986&lt;&gt;"",IF(K986="Wn",SUMIFS(ZOiS!$E$4:$E$994,ZOiS!$B$4:$B$994,I986),IF(K986="Wn-Ma",SUMIFS(ZOiS!$E$4:$E$994,ZOiS!$B$4:$B$994,I986)-SUMIFS(ZOiS!$F$4:$F$994,ZOiS!$B$4:$B$994,I986),IF(K986="Ma-Wn",SUMIFS(ZOiS!$F$4:$F$994,ZOiS!$B$4:$B$994,I986)-SUMIFS(ZOiS!$E$4:$E$994,ZOiS!$B$4:$B$994,I986),SUMIFS(ZOiS!$F$4:$F$994,ZOiS!$B$4:$B$994,I986)))),"")</f>
        <v/>
      </c>
    </row>
    <row r="987" spans="4:12" x14ac:dyDescent="0.2">
      <c r="D987" s="150" t="str">
        <f>IF(C987&lt;&gt;"",IF(C987="Wn",SUMIFS(ZOiS!$G$4:$G$994,ZOiS!$B$4:$B$994,A987),IF(C987="Wn-Ma",SUMIFS(ZOiS!$G$4:$G$994,ZOiS!$B$4:$B$994,A987)-SUMIFS(ZOiS!$H$4:$H$994,ZOiS!$B$4:$B$994,A987),IF(C987="Ma-Wn",SUMIFS(ZOiS!$H$4:$H$994,ZOiS!$B$4:$B$994,A987)-SUMIFS(ZOiS!$G$4:$G$994,ZOiS!$B$4:$B$994,A987),SUMIFS(ZOiS!$H$4:$H$994,ZOiS!$B$4:$B$994,A987)))),"")</f>
        <v/>
      </c>
      <c r="H987" s="150" t="str">
        <f>IF(G987&lt;&gt;"",IF(G987="Wn",SUMIFS(ZOiS!$G$4:$G$994,ZOiS!$B$4:$B$994,E987),IF(G987="Wn-Ma",SUMIFS(ZOiS!$G$4:$G$994,ZOiS!$B$4:$B$994,E987)-SUMIFS(ZOiS!$H$4:$H$994,ZOiS!$B$4:$B$994,E987),IF(G987="Ma-Wn",SUMIFS(ZOiS!$H$4:$H$994,ZOiS!$B$4:$B$994,E987)-SUMIFS(ZOiS!$G$4:$G$994,ZOiS!$B$4:$B$994,E987),SUMIFS(ZOiS!$H$4:$H$994,ZOiS!$B$4:$B$994,E987)))),"")</f>
        <v/>
      </c>
      <c r="L987" s="150" t="str">
        <f>IF(K987&lt;&gt;"",IF(K987="Wn",SUMIFS(ZOiS!$E$4:$E$994,ZOiS!$B$4:$B$994,I987),IF(K987="Wn-Ma",SUMIFS(ZOiS!$E$4:$E$994,ZOiS!$B$4:$B$994,I987)-SUMIFS(ZOiS!$F$4:$F$994,ZOiS!$B$4:$B$994,I987),IF(K987="Ma-Wn",SUMIFS(ZOiS!$F$4:$F$994,ZOiS!$B$4:$B$994,I987)-SUMIFS(ZOiS!$E$4:$E$994,ZOiS!$B$4:$B$994,I987),SUMIFS(ZOiS!$F$4:$F$994,ZOiS!$B$4:$B$994,I987)))),"")</f>
        <v/>
      </c>
    </row>
    <row r="988" spans="4:12" x14ac:dyDescent="0.2">
      <c r="D988" s="150" t="str">
        <f>IF(C988&lt;&gt;"",IF(C988="Wn",SUMIFS(ZOiS!$G$4:$G$994,ZOiS!$B$4:$B$994,A988),IF(C988="Wn-Ma",SUMIFS(ZOiS!$G$4:$G$994,ZOiS!$B$4:$B$994,A988)-SUMIFS(ZOiS!$H$4:$H$994,ZOiS!$B$4:$B$994,A988),IF(C988="Ma-Wn",SUMIFS(ZOiS!$H$4:$H$994,ZOiS!$B$4:$B$994,A988)-SUMIFS(ZOiS!$G$4:$G$994,ZOiS!$B$4:$B$994,A988),SUMIFS(ZOiS!$H$4:$H$994,ZOiS!$B$4:$B$994,A988)))),"")</f>
        <v/>
      </c>
      <c r="H988" s="150" t="str">
        <f>IF(G988&lt;&gt;"",IF(G988="Wn",SUMIFS(ZOiS!$G$4:$G$994,ZOiS!$B$4:$B$994,E988),IF(G988="Wn-Ma",SUMIFS(ZOiS!$G$4:$G$994,ZOiS!$B$4:$B$994,E988)-SUMIFS(ZOiS!$H$4:$H$994,ZOiS!$B$4:$B$994,E988),IF(G988="Ma-Wn",SUMIFS(ZOiS!$H$4:$H$994,ZOiS!$B$4:$B$994,E988)-SUMIFS(ZOiS!$G$4:$G$994,ZOiS!$B$4:$B$994,E988),SUMIFS(ZOiS!$H$4:$H$994,ZOiS!$B$4:$B$994,E988)))),"")</f>
        <v/>
      </c>
      <c r="L988" s="150" t="str">
        <f>IF(K988&lt;&gt;"",IF(K988="Wn",SUMIFS(ZOiS!$E$4:$E$994,ZOiS!$B$4:$B$994,I988),IF(K988="Wn-Ma",SUMIFS(ZOiS!$E$4:$E$994,ZOiS!$B$4:$B$994,I988)-SUMIFS(ZOiS!$F$4:$F$994,ZOiS!$B$4:$B$994,I988),IF(K988="Ma-Wn",SUMIFS(ZOiS!$F$4:$F$994,ZOiS!$B$4:$B$994,I988)-SUMIFS(ZOiS!$E$4:$E$994,ZOiS!$B$4:$B$994,I988),SUMIFS(ZOiS!$F$4:$F$994,ZOiS!$B$4:$B$994,I988)))),"")</f>
        <v/>
      </c>
    </row>
    <row r="989" spans="4:12" x14ac:dyDescent="0.2">
      <c r="D989" s="150" t="str">
        <f>IF(C989&lt;&gt;"",IF(C989="Wn",SUMIFS(ZOiS!$G$4:$G$994,ZOiS!$B$4:$B$994,A989),IF(C989="Wn-Ma",SUMIFS(ZOiS!$G$4:$G$994,ZOiS!$B$4:$B$994,A989)-SUMIFS(ZOiS!$H$4:$H$994,ZOiS!$B$4:$B$994,A989),IF(C989="Ma-Wn",SUMIFS(ZOiS!$H$4:$H$994,ZOiS!$B$4:$B$994,A989)-SUMIFS(ZOiS!$G$4:$G$994,ZOiS!$B$4:$B$994,A989),SUMIFS(ZOiS!$H$4:$H$994,ZOiS!$B$4:$B$994,A989)))),"")</f>
        <v/>
      </c>
      <c r="H989" s="150" t="str">
        <f>IF(G989&lt;&gt;"",IF(G989="Wn",SUMIFS(ZOiS!$G$4:$G$994,ZOiS!$B$4:$B$994,E989),IF(G989="Wn-Ma",SUMIFS(ZOiS!$G$4:$G$994,ZOiS!$B$4:$B$994,E989)-SUMIFS(ZOiS!$H$4:$H$994,ZOiS!$B$4:$B$994,E989),IF(G989="Ma-Wn",SUMIFS(ZOiS!$H$4:$H$994,ZOiS!$B$4:$B$994,E989)-SUMIFS(ZOiS!$G$4:$G$994,ZOiS!$B$4:$B$994,E989),SUMIFS(ZOiS!$H$4:$H$994,ZOiS!$B$4:$B$994,E989)))),"")</f>
        <v/>
      </c>
      <c r="L989" s="150" t="str">
        <f>IF(K989&lt;&gt;"",IF(K989="Wn",SUMIFS(ZOiS!$E$4:$E$994,ZOiS!$B$4:$B$994,I989),IF(K989="Wn-Ma",SUMIFS(ZOiS!$E$4:$E$994,ZOiS!$B$4:$B$994,I989)-SUMIFS(ZOiS!$F$4:$F$994,ZOiS!$B$4:$B$994,I989),IF(K989="Ma-Wn",SUMIFS(ZOiS!$F$4:$F$994,ZOiS!$B$4:$B$994,I989)-SUMIFS(ZOiS!$E$4:$E$994,ZOiS!$B$4:$B$994,I989),SUMIFS(ZOiS!$F$4:$F$994,ZOiS!$B$4:$B$994,I989)))),"")</f>
        <v/>
      </c>
    </row>
    <row r="990" spans="4:12" x14ac:dyDescent="0.2">
      <c r="D990" s="150" t="str">
        <f>IF(C990&lt;&gt;"",IF(C990="Wn",SUMIFS(ZOiS!$G$4:$G$994,ZOiS!$B$4:$B$994,A990),IF(C990="Wn-Ma",SUMIFS(ZOiS!$G$4:$G$994,ZOiS!$B$4:$B$994,A990)-SUMIFS(ZOiS!$H$4:$H$994,ZOiS!$B$4:$B$994,A990),IF(C990="Ma-Wn",SUMIFS(ZOiS!$H$4:$H$994,ZOiS!$B$4:$B$994,A990)-SUMIFS(ZOiS!$G$4:$G$994,ZOiS!$B$4:$B$994,A990),SUMIFS(ZOiS!$H$4:$H$994,ZOiS!$B$4:$B$994,A990)))),"")</f>
        <v/>
      </c>
      <c r="H990" s="150" t="str">
        <f>IF(G990&lt;&gt;"",IF(G990="Wn",SUMIFS(ZOiS!$G$4:$G$994,ZOiS!$B$4:$B$994,E990),IF(G990="Wn-Ma",SUMIFS(ZOiS!$G$4:$G$994,ZOiS!$B$4:$B$994,E990)-SUMIFS(ZOiS!$H$4:$H$994,ZOiS!$B$4:$B$994,E990),IF(G990="Ma-Wn",SUMIFS(ZOiS!$H$4:$H$994,ZOiS!$B$4:$B$994,E990)-SUMIFS(ZOiS!$G$4:$G$994,ZOiS!$B$4:$B$994,E990),SUMIFS(ZOiS!$H$4:$H$994,ZOiS!$B$4:$B$994,E990)))),"")</f>
        <v/>
      </c>
      <c r="L990" s="150" t="str">
        <f>IF(K990&lt;&gt;"",IF(K990="Wn",SUMIFS(ZOiS!$E$4:$E$994,ZOiS!$B$4:$B$994,I990),IF(K990="Wn-Ma",SUMIFS(ZOiS!$E$4:$E$994,ZOiS!$B$4:$B$994,I990)-SUMIFS(ZOiS!$F$4:$F$994,ZOiS!$B$4:$B$994,I990),IF(K990="Ma-Wn",SUMIFS(ZOiS!$F$4:$F$994,ZOiS!$B$4:$B$994,I990)-SUMIFS(ZOiS!$E$4:$E$994,ZOiS!$B$4:$B$994,I990),SUMIFS(ZOiS!$F$4:$F$994,ZOiS!$B$4:$B$994,I990)))),"")</f>
        <v/>
      </c>
    </row>
    <row r="991" spans="4:12" x14ac:dyDescent="0.2">
      <c r="D991" s="150" t="str">
        <f>IF(C991&lt;&gt;"",IF(C991="Wn",SUMIFS(ZOiS!$G$4:$G$994,ZOiS!$B$4:$B$994,A991),IF(C991="Wn-Ma",SUMIFS(ZOiS!$G$4:$G$994,ZOiS!$B$4:$B$994,A991)-SUMIFS(ZOiS!$H$4:$H$994,ZOiS!$B$4:$B$994,A991),IF(C991="Ma-Wn",SUMIFS(ZOiS!$H$4:$H$994,ZOiS!$B$4:$B$994,A991)-SUMIFS(ZOiS!$G$4:$G$994,ZOiS!$B$4:$B$994,A991),SUMIFS(ZOiS!$H$4:$H$994,ZOiS!$B$4:$B$994,A991)))),"")</f>
        <v/>
      </c>
      <c r="H991" s="150" t="str">
        <f>IF(G991&lt;&gt;"",IF(G991="Wn",SUMIFS(ZOiS!$G$4:$G$994,ZOiS!$B$4:$B$994,E991),IF(G991="Wn-Ma",SUMIFS(ZOiS!$G$4:$G$994,ZOiS!$B$4:$B$994,E991)-SUMIFS(ZOiS!$H$4:$H$994,ZOiS!$B$4:$B$994,E991),IF(G991="Ma-Wn",SUMIFS(ZOiS!$H$4:$H$994,ZOiS!$B$4:$B$994,E991)-SUMIFS(ZOiS!$G$4:$G$994,ZOiS!$B$4:$B$994,E991),SUMIFS(ZOiS!$H$4:$H$994,ZOiS!$B$4:$B$994,E991)))),"")</f>
        <v/>
      </c>
      <c r="L991" s="150" t="str">
        <f>IF(K991&lt;&gt;"",IF(K991="Wn",SUMIFS(ZOiS!$E$4:$E$994,ZOiS!$B$4:$B$994,I991),IF(K991="Wn-Ma",SUMIFS(ZOiS!$E$4:$E$994,ZOiS!$B$4:$B$994,I991)-SUMIFS(ZOiS!$F$4:$F$994,ZOiS!$B$4:$B$994,I991),IF(K991="Ma-Wn",SUMIFS(ZOiS!$F$4:$F$994,ZOiS!$B$4:$B$994,I991)-SUMIFS(ZOiS!$E$4:$E$994,ZOiS!$B$4:$B$994,I991),SUMIFS(ZOiS!$F$4:$F$994,ZOiS!$B$4:$B$994,I991)))),"")</f>
        <v/>
      </c>
    </row>
    <row r="992" spans="4:12" x14ac:dyDescent="0.2">
      <c r="D992" s="150" t="str">
        <f>IF(C992&lt;&gt;"",IF(C992="Wn",SUMIFS(ZOiS!$G$4:$G$994,ZOiS!$B$4:$B$994,A992),IF(C992="Wn-Ma",SUMIFS(ZOiS!$G$4:$G$994,ZOiS!$B$4:$B$994,A992)-SUMIFS(ZOiS!$H$4:$H$994,ZOiS!$B$4:$B$994,A992),IF(C992="Ma-Wn",SUMIFS(ZOiS!$H$4:$H$994,ZOiS!$B$4:$B$994,A992)-SUMIFS(ZOiS!$G$4:$G$994,ZOiS!$B$4:$B$994,A992),SUMIFS(ZOiS!$H$4:$H$994,ZOiS!$B$4:$B$994,A992)))),"")</f>
        <v/>
      </c>
      <c r="H992" s="150" t="str">
        <f>IF(G992&lt;&gt;"",IF(G992="Wn",SUMIFS(ZOiS!$G$4:$G$994,ZOiS!$B$4:$B$994,E992),IF(G992="Wn-Ma",SUMIFS(ZOiS!$G$4:$G$994,ZOiS!$B$4:$B$994,E992)-SUMIFS(ZOiS!$H$4:$H$994,ZOiS!$B$4:$B$994,E992),IF(G992="Ma-Wn",SUMIFS(ZOiS!$H$4:$H$994,ZOiS!$B$4:$B$994,E992)-SUMIFS(ZOiS!$G$4:$G$994,ZOiS!$B$4:$B$994,E992),SUMIFS(ZOiS!$H$4:$H$994,ZOiS!$B$4:$B$994,E992)))),"")</f>
        <v/>
      </c>
      <c r="L992" s="150" t="str">
        <f>IF(K992&lt;&gt;"",IF(K992="Wn",SUMIFS(ZOiS!$E$4:$E$994,ZOiS!$B$4:$B$994,I992),IF(K992="Wn-Ma",SUMIFS(ZOiS!$E$4:$E$994,ZOiS!$B$4:$B$994,I992)-SUMIFS(ZOiS!$F$4:$F$994,ZOiS!$B$4:$B$994,I992),IF(K992="Ma-Wn",SUMIFS(ZOiS!$F$4:$F$994,ZOiS!$B$4:$B$994,I992)-SUMIFS(ZOiS!$E$4:$E$994,ZOiS!$B$4:$B$994,I992),SUMIFS(ZOiS!$F$4:$F$994,ZOiS!$B$4:$B$994,I992)))),"")</f>
        <v/>
      </c>
    </row>
    <row r="993" spans="4:12" x14ac:dyDescent="0.2">
      <c r="D993" s="150" t="str">
        <f>IF(C993&lt;&gt;"",IF(C993="Wn",SUMIFS(ZOiS!$G$4:$G$994,ZOiS!$B$4:$B$994,A993),IF(C993="Wn-Ma",SUMIFS(ZOiS!$G$4:$G$994,ZOiS!$B$4:$B$994,A993)-SUMIFS(ZOiS!$H$4:$H$994,ZOiS!$B$4:$B$994,A993),IF(C993="Ma-Wn",SUMIFS(ZOiS!$H$4:$H$994,ZOiS!$B$4:$B$994,A993)-SUMIFS(ZOiS!$G$4:$G$994,ZOiS!$B$4:$B$994,A993),SUMIFS(ZOiS!$H$4:$H$994,ZOiS!$B$4:$B$994,A993)))),"")</f>
        <v/>
      </c>
      <c r="H993" s="150" t="str">
        <f>IF(G993&lt;&gt;"",IF(G993="Wn",SUMIFS(ZOiS!$G$4:$G$994,ZOiS!$B$4:$B$994,E993),IF(G993="Wn-Ma",SUMIFS(ZOiS!$G$4:$G$994,ZOiS!$B$4:$B$994,E993)-SUMIFS(ZOiS!$H$4:$H$994,ZOiS!$B$4:$B$994,E993),IF(G993="Ma-Wn",SUMIFS(ZOiS!$H$4:$H$994,ZOiS!$B$4:$B$994,E993)-SUMIFS(ZOiS!$G$4:$G$994,ZOiS!$B$4:$B$994,E993),SUMIFS(ZOiS!$H$4:$H$994,ZOiS!$B$4:$B$994,E993)))),"")</f>
        <v/>
      </c>
      <c r="L993" s="150" t="str">
        <f>IF(K993&lt;&gt;"",IF(K993="Wn",SUMIFS(ZOiS!$E$4:$E$994,ZOiS!$B$4:$B$994,I993),IF(K993="Wn-Ma",SUMIFS(ZOiS!$E$4:$E$994,ZOiS!$B$4:$B$994,I993)-SUMIFS(ZOiS!$F$4:$F$994,ZOiS!$B$4:$B$994,I993),IF(K993="Ma-Wn",SUMIFS(ZOiS!$F$4:$F$994,ZOiS!$B$4:$B$994,I993)-SUMIFS(ZOiS!$E$4:$E$994,ZOiS!$B$4:$B$994,I993),SUMIFS(ZOiS!$F$4:$F$994,ZOiS!$B$4:$B$994,I993)))),"")</f>
        <v/>
      </c>
    </row>
    <row r="994" spans="4:12" x14ac:dyDescent="0.2">
      <c r="D994" s="150" t="str">
        <f>IF(C994&lt;&gt;"",IF(C994="Wn",SUMIFS(ZOiS!$G$4:$G$994,ZOiS!$B$4:$B$994,A994),IF(C994="Wn-Ma",SUMIFS(ZOiS!$G$4:$G$994,ZOiS!$B$4:$B$994,A994)-SUMIFS(ZOiS!$H$4:$H$994,ZOiS!$B$4:$B$994,A994),IF(C994="Ma-Wn",SUMIFS(ZOiS!$H$4:$H$994,ZOiS!$B$4:$B$994,A994)-SUMIFS(ZOiS!$G$4:$G$994,ZOiS!$B$4:$B$994,A994),SUMIFS(ZOiS!$H$4:$H$994,ZOiS!$B$4:$B$994,A994)))),"")</f>
        <v/>
      </c>
      <c r="H994" s="150" t="str">
        <f>IF(G994&lt;&gt;"",IF(G994="Wn",SUMIFS(ZOiS!$G$4:$G$994,ZOiS!$B$4:$B$994,E994),IF(G994="Wn-Ma",SUMIFS(ZOiS!$G$4:$G$994,ZOiS!$B$4:$B$994,E994)-SUMIFS(ZOiS!$H$4:$H$994,ZOiS!$B$4:$B$994,E994),IF(G994="Ma-Wn",SUMIFS(ZOiS!$H$4:$H$994,ZOiS!$B$4:$B$994,E994)-SUMIFS(ZOiS!$G$4:$G$994,ZOiS!$B$4:$B$994,E994),SUMIFS(ZOiS!$H$4:$H$994,ZOiS!$B$4:$B$994,E994)))),"")</f>
        <v/>
      </c>
      <c r="L994" s="150" t="str">
        <f>IF(K994&lt;&gt;"",IF(K994="Wn",SUMIFS(ZOiS!$E$4:$E$994,ZOiS!$B$4:$B$994,I994),IF(K994="Wn-Ma",SUMIFS(ZOiS!$E$4:$E$994,ZOiS!$B$4:$B$994,I994)-SUMIFS(ZOiS!$F$4:$F$994,ZOiS!$B$4:$B$994,I994),IF(K994="Ma-Wn",SUMIFS(ZOiS!$F$4:$F$994,ZOiS!$B$4:$B$994,I994)-SUMIFS(ZOiS!$E$4:$E$994,ZOiS!$B$4:$B$994,I994),SUMIFS(ZOiS!$F$4:$F$994,ZOiS!$B$4:$B$994,I994)))),"")</f>
        <v/>
      </c>
    </row>
    <row r="995" spans="4:12" x14ac:dyDescent="0.2">
      <c r="D995" s="150" t="str">
        <f>IF(C995&lt;&gt;"",IF(C995="Wn",SUMIFS(ZOiS!$G$4:$G$994,ZOiS!$B$4:$B$994,A995),IF(C995="Wn-Ma",SUMIFS(ZOiS!$G$4:$G$994,ZOiS!$B$4:$B$994,A995)-SUMIFS(ZOiS!$H$4:$H$994,ZOiS!$B$4:$B$994,A995),IF(C995="Ma-Wn",SUMIFS(ZOiS!$H$4:$H$994,ZOiS!$B$4:$B$994,A995)-SUMIFS(ZOiS!$G$4:$G$994,ZOiS!$B$4:$B$994,A995),SUMIFS(ZOiS!$H$4:$H$994,ZOiS!$B$4:$B$994,A995)))),"")</f>
        <v/>
      </c>
      <c r="H995" s="150" t="str">
        <f>IF(G995&lt;&gt;"",IF(G995="Wn",SUMIFS(ZOiS!$G$4:$G$994,ZOiS!$B$4:$B$994,E995),IF(G995="Wn-Ma",SUMIFS(ZOiS!$G$4:$G$994,ZOiS!$B$4:$B$994,E995)-SUMIFS(ZOiS!$H$4:$H$994,ZOiS!$B$4:$B$994,E995),IF(G995="Ma-Wn",SUMIFS(ZOiS!$H$4:$H$994,ZOiS!$B$4:$B$994,E995)-SUMIFS(ZOiS!$G$4:$G$994,ZOiS!$B$4:$B$994,E995),SUMIFS(ZOiS!$H$4:$H$994,ZOiS!$B$4:$B$994,E995)))),"")</f>
        <v/>
      </c>
      <c r="L995" s="150" t="str">
        <f>IF(K995&lt;&gt;"",IF(K995="Wn",SUMIFS(ZOiS!$E$4:$E$994,ZOiS!$B$4:$B$994,I995),IF(K995="Wn-Ma",SUMIFS(ZOiS!$E$4:$E$994,ZOiS!$B$4:$B$994,I995)-SUMIFS(ZOiS!$F$4:$F$994,ZOiS!$B$4:$B$994,I995),IF(K995="Ma-Wn",SUMIFS(ZOiS!$F$4:$F$994,ZOiS!$B$4:$B$994,I995)-SUMIFS(ZOiS!$E$4:$E$994,ZOiS!$B$4:$B$994,I995),SUMIFS(ZOiS!$F$4:$F$994,ZOiS!$B$4:$B$994,I995)))),"")</f>
        <v/>
      </c>
    </row>
    <row r="996" spans="4:12" x14ac:dyDescent="0.2">
      <c r="D996" s="150" t="str">
        <f>IF(C996&lt;&gt;"",IF(C996="Wn",SUMIFS(ZOiS!$G$4:$G$994,ZOiS!$B$4:$B$994,A996),IF(C996="Wn-Ma",SUMIFS(ZOiS!$G$4:$G$994,ZOiS!$B$4:$B$994,A996)-SUMIFS(ZOiS!$H$4:$H$994,ZOiS!$B$4:$B$994,A996),IF(C996="Ma-Wn",SUMIFS(ZOiS!$H$4:$H$994,ZOiS!$B$4:$B$994,A996)-SUMIFS(ZOiS!$G$4:$G$994,ZOiS!$B$4:$B$994,A996),SUMIFS(ZOiS!$H$4:$H$994,ZOiS!$B$4:$B$994,A996)))),"")</f>
        <v/>
      </c>
      <c r="H996" s="150" t="str">
        <f>IF(G996&lt;&gt;"",IF(G996="Wn",SUMIFS(ZOiS!$G$4:$G$994,ZOiS!$B$4:$B$994,E996),IF(G996="Wn-Ma",SUMIFS(ZOiS!$G$4:$G$994,ZOiS!$B$4:$B$994,E996)-SUMIFS(ZOiS!$H$4:$H$994,ZOiS!$B$4:$B$994,E996),IF(G996="Ma-Wn",SUMIFS(ZOiS!$H$4:$H$994,ZOiS!$B$4:$B$994,E996)-SUMIFS(ZOiS!$G$4:$G$994,ZOiS!$B$4:$B$994,E996),SUMIFS(ZOiS!$H$4:$H$994,ZOiS!$B$4:$B$994,E996)))),"")</f>
        <v/>
      </c>
      <c r="L996" s="150" t="str">
        <f>IF(K996&lt;&gt;"",IF(K996="Wn",SUMIFS(ZOiS!$E$4:$E$994,ZOiS!$B$4:$B$994,I996),IF(K996="Wn-Ma",SUMIFS(ZOiS!$E$4:$E$994,ZOiS!$B$4:$B$994,I996)-SUMIFS(ZOiS!$F$4:$F$994,ZOiS!$B$4:$B$994,I996),IF(K996="Ma-Wn",SUMIFS(ZOiS!$F$4:$F$994,ZOiS!$B$4:$B$994,I996)-SUMIFS(ZOiS!$E$4:$E$994,ZOiS!$B$4:$B$994,I996),SUMIFS(ZOiS!$F$4:$F$994,ZOiS!$B$4:$B$994,I996)))),"")</f>
        <v/>
      </c>
    </row>
    <row r="997" spans="4:12" x14ac:dyDescent="0.2">
      <c r="D997" s="150" t="str">
        <f>IF(C997&lt;&gt;"",IF(C997="Wn",SUMIFS(ZOiS!$G$4:$G$994,ZOiS!$B$4:$B$994,A997),IF(C997="Wn-Ma",SUMIFS(ZOiS!$G$4:$G$994,ZOiS!$B$4:$B$994,A997)-SUMIFS(ZOiS!$H$4:$H$994,ZOiS!$B$4:$B$994,A997),IF(C997="Ma-Wn",SUMIFS(ZOiS!$H$4:$H$994,ZOiS!$B$4:$B$994,A997)-SUMIFS(ZOiS!$G$4:$G$994,ZOiS!$B$4:$B$994,A997),SUMIFS(ZOiS!$H$4:$H$994,ZOiS!$B$4:$B$994,A997)))),"")</f>
        <v/>
      </c>
      <c r="H997" s="150" t="str">
        <f>IF(G997&lt;&gt;"",IF(G997="Wn",SUMIFS(ZOiS!$G$4:$G$994,ZOiS!$B$4:$B$994,E997),IF(G997="Wn-Ma",SUMIFS(ZOiS!$G$4:$G$994,ZOiS!$B$4:$B$994,E997)-SUMIFS(ZOiS!$H$4:$H$994,ZOiS!$B$4:$B$994,E997),IF(G997="Ma-Wn",SUMIFS(ZOiS!$H$4:$H$994,ZOiS!$B$4:$B$994,E997)-SUMIFS(ZOiS!$G$4:$G$994,ZOiS!$B$4:$B$994,E997),SUMIFS(ZOiS!$H$4:$H$994,ZOiS!$B$4:$B$994,E997)))),"")</f>
        <v/>
      </c>
      <c r="L997" s="150" t="str">
        <f>IF(K997&lt;&gt;"",IF(K997="Wn",SUMIFS(ZOiS!$E$4:$E$994,ZOiS!$B$4:$B$994,I997),IF(K997="Wn-Ma",SUMIFS(ZOiS!$E$4:$E$994,ZOiS!$B$4:$B$994,I997)-SUMIFS(ZOiS!$F$4:$F$994,ZOiS!$B$4:$B$994,I997),IF(K997="Ma-Wn",SUMIFS(ZOiS!$F$4:$F$994,ZOiS!$B$4:$B$994,I997)-SUMIFS(ZOiS!$E$4:$E$994,ZOiS!$B$4:$B$994,I997),SUMIFS(ZOiS!$F$4:$F$994,ZOiS!$B$4:$B$994,I997)))),"")</f>
        <v/>
      </c>
    </row>
    <row r="998" spans="4:12" x14ac:dyDescent="0.2">
      <c r="D998" s="150" t="str">
        <f>IF(C998&lt;&gt;"",IF(C998="Wn",SUMIFS(ZOiS!$G$4:$G$994,ZOiS!$B$4:$B$994,A998),IF(C998="Wn-Ma",SUMIFS(ZOiS!$G$4:$G$994,ZOiS!$B$4:$B$994,A998)-SUMIFS(ZOiS!$H$4:$H$994,ZOiS!$B$4:$B$994,A998),IF(C998="Ma-Wn",SUMIFS(ZOiS!$H$4:$H$994,ZOiS!$B$4:$B$994,A998)-SUMIFS(ZOiS!$G$4:$G$994,ZOiS!$B$4:$B$994,A998),SUMIFS(ZOiS!$H$4:$H$994,ZOiS!$B$4:$B$994,A998)))),"")</f>
        <v/>
      </c>
      <c r="H998" s="150" t="str">
        <f>IF(G998&lt;&gt;"",IF(G998="Wn",SUMIFS(ZOiS!$G$4:$G$994,ZOiS!$B$4:$B$994,E998),IF(G998="Wn-Ma",SUMIFS(ZOiS!$G$4:$G$994,ZOiS!$B$4:$B$994,E998)-SUMIFS(ZOiS!$H$4:$H$994,ZOiS!$B$4:$B$994,E998),IF(G998="Ma-Wn",SUMIFS(ZOiS!$H$4:$H$994,ZOiS!$B$4:$B$994,E998)-SUMIFS(ZOiS!$G$4:$G$994,ZOiS!$B$4:$B$994,E998),SUMIFS(ZOiS!$H$4:$H$994,ZOiS!$B$4:$B$994,E998)))),"")</f>
        <v/>
      </c>
      <c r="L998" s="150" t="str">
        <f>IF(K998&lt;&gt;"",IF(K998="Wn",SUMIFS(ZOiS!$E$4:$E$994,ZOiS!$B$4:$B$994,I998),IF(K998="Wn-Ma",SUMIFS(ZOiS!$E$4:$E$994,ZOiS!$B$4:$B$994,I998)-SUMIFS(ZOiS!$F$4:$F$994,ZOiS!$B$4:$B$994,I998),IF(K998="Ma-Wn",SUMIFS(ZOiS!$F$4:$F$994,ZOiS!$B$4:$B$994,I998)-SUMIFS(ZOiS!$E$4:$E$994,ZOiS!$B$4:$B$994,I998),SUMIFS(ZOiS!$F$4:$F$994,ZOiS!$B$4:$B$994,I998)))),"")</f>
        <v/>
      </c>
    </row>
    <row r="999" spans="4:12" x14ac:dyDescent="0.2">
      <c r="D999" s="150" t="str">
        <f>IF(C999&lt;&gt;"",IF(C999="Wn",SUMIFS(ZOiS!$G$4:$G$994,ZOiS!$B$4:$B$994,A999),IF(C999="Wn-Ma",SUMIFS(ZOiS!$G$4:$G$994,ZOiS!$B$4:$B$994,A999)-SUMIFS(ZOiS!$H$4:$H$994,ZOiS!$B$4:$B$994,A999),IF(C999="Ma-Wn",SUMIFS(ZOiS!$H$4:$H$994,ZOiS!$B$4:$B$994,A999)-SUMIFS(ZOiS!$G$4:$G$994,ZOiS!$B$4:$B$994,A999),SUMIFS(ZOiS!$H$4:$H$994,ZOiS!$B$4:$B$994,A999)))),"")</f>
        <v/>
      </c>
      <c r="H999" s="150" t="str">
        <f>IF(G999&lt;&gt;"",IF(G999="Wn",SUMIFS(ZOiS!$G$4:$G$994,ZOiS!$B$4:$B$994,E999),IF(G999="Wn-Ma",SUMIFS(ZOiS!$G$4:$G$994,ZOiS!$B$4:$B$994,E999)-SUMIFS(ZOiS!$H$4:$H$994,ZOiS!$B$4:$B$994,E999),IF(G999="Ma-Wn",SUMIFS(ZOiS!$H$4:$H$994,ZOiS!$B$4:$B$994,E999)-SUMIFS(ZOiS!$G$4:$G$994,ZOiS!$B$4:$B$994,E999),SUMIFS(ZOiS!$H$4:$H$994,ZOiS!$B$4:$B$994,E999)))),"")</f>
        <v/>
      </c>
      <c r="L999" s="150" t="str">
        <f>IF(K999&lt;&gt;"",IF(K999="Wn",SUMIFS(ZOiS!$E$4:$E$994,ZOiS!$B$4:$B$994,I999),IF(K999="Wn-Ma",SUMIFS(ZOiS!$E$4:$E$994,ZOiS!$B$4:$B$994,I999)-SUMIFS(ZOiS!$F$4:$F$994,ZOiS!$B$4:$B$994,I999),IF(K999="Ma-Wn",SUMIFS(ZOiS!$F$4:$F$994,ZOiS!$B$4:$B$994,I999)-SUMIFS(ZOiS!$E$4:$E$994,ZOiS!$B$4:$B$994,I999),SUMIFS(ZOiS!$F$4:$F$994,ZOiS!$B$4:$B$994,I999)))),"")</f>
        <v/>
      </c>
    </row>
    <row r="1000" spans="4:12" x14ac:dyDescent="0.2">
      <c r="D1000" s="150" t="str">
        <f>IF(C1000&lt;&gt;"",IF(C1000="Wn",SUMIFS(ZOiS!$G$4:$G$994,ZOiS!$B$4:$B$994,A1000),IF(C1000="Wn-Ma",SUMIFS(ZOiS!$G$4:$G$994,ZOiS!$B$4:$B$994,A1000)-SUMIFS(ZOiS!$H$4:$H$994,ZOiS!$B$4:$B$994,A1000),IF(C1000="Ma-Wn",SUMIFS(ZOiS!$H$4:$H$994,ZOiS!$B$4:$B$994,A1000)-SUMIFS(ZOiS!$G$4:$G$994,ZOiS!$B$4:$B$994,A1000),SUMIFS(ZOiS!$H$4:$H$994,ZOiS!$B$4:$B$994,A1000)))),"")</f>
        <v/>
      </c>
      <c r="H1000" s="150" t="str">
        <f>IF(G1000&lt;&gt;"",IF(G1000="Wn",SUMIFS(ZOiS!$G$4:$G$994,ZOiS!$B$4:$B$994,E1000),IF(G1000="Wn-Ma",SUMIFS(ZOiS!$G$4:$G$994,ZOiS!$B$4:$B$994,E1000)-SUMIFS(ZOiS!$H$4:$H$994,ZOiS!$B$4:$B$994,E1000),IF(G1000="Ma-Wn",SUMIFS(ZOiS!$H$4:$H$994,ZOiS!$B$4:$B$994,E1000)-SUMIFS(ZOiS!$G$4:$G$994,ZOiS!$B$4:$B$994,E1000),SUMIFS(ZOiS!$H$4:$H$994,ZOiS!$B$4:$B$994,E1000)))),"")</f>
        <v/>
      </c>
      <c r="L1000" s="150" t="str">
        <f>IF(K1000&lt;&gt;"",IF(K1000="Wn",SUMIFS(ZOiS!$E$4:$E$994,ZOiS!$B$4:$B$994,I1000),IF(K1000="Wn-Ma",SUMIFS(ZOiS!$E$4:$E$994,ZOiS!$B$4:$B$994,I1000)-SUMIFS(ZOiS!$F$4:$F$994,ZOiS!$B$4:$B$994,I1000),IF(K1000="Ma-Wn",SUMIFS(ZOiS!$F$4:$F$994,ZOiS!$B$4:$B$994,I1000)-SUMIFS(ZOiS!$E$4:$E$994,ZOiS!$B$4:$B$994,I1000),SUMIFS(ZOiS!$F$4:$F$994,ZOiS!$B$4:$B$994,I1000)))),"")</f>
        <v/>
      </c>
    </row>
  </sheetData>
  <mergeCells count="3">
    <mergeCell ref="A3:D3"/>
    <mergeCell ref="E3:H3"/>
    <mergeCell ref="I3:L3"/>
  </mergeCells>
  <dataValidations count="5">
    <dataValidation type="list" allowBlank="1" showInputMessage="1" showErrorMessage="1" sqref="A5:A1000 E5:E1000 I5:I1000">
      <formula1>lista</formula1>
    </dataValidation>
    <dataValidation type="list" allowBlank="1" showInputMessage="1" showErrorMessage="1" sqref="C5:C1000 G5:G1000 K5:K1000">
      <formula1>Saldo</formula1>
    </dataValidation>
    <dataValidation type="list" allowBlank="1" showInputMessage="1" showErrorMessage="1" sqref="B5:B1000">
      <formula1>atrybutA</formula1>
    </dataValidation>
    <dataValidation type="list" allowBlank="1" showInputMessage="1" showErrorMessage="1" sqref="F5:F1000">
      <formula1>AtrybutP</formula1>
    </dataValidation>
    <dataValidation type="list" allowBlank="1" showInputMessage="1" showErrorMessage="1" sqref="J5:J1000">
      <formula1>Atrybut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B1:N116"/>
  <sheetViews>
    <sheetView showGridLines="0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P18" sqref="P18"/>
    </sheetView>
  </sheetViews>
  <sheetFormatPr defaultColWidth="8.7109375" defaultRowHeight="12.75" x14ac:dyDescent="0.2"/>
  <cols>
    <col min="1" max="1" width="3.42578125" style="195" customWidth="1"/>
    <col min="2" max="2" width="2.85546875" style="194" bestFit="1" customWidth="1"/>
    <col min="3" max="3" width="13.5703125" style="195" customWidth="1"/>
    <col min="4" max="4" width="7.85546875" style="195" customWidth="1"/>
    <col min="5" max="5" width="36.140625" style="195" customWidth="1"/>
    <col min="6" max="6" width="18.28515625" style="195" customWidth="1"/>
    <col min="7" max="7" width="16.85546875" style="195" customWidth="1"/>
    <col min="8" max="8" width="6.42578125" style="194" customWidth="1"/>
    <col min="9" max="9" width="7.42578125" style="195" customWidth="1"/>
    <col min="10" max="10" width="6.7109375" style="195" customWidth="1"/>
    <col min="11" max="12" width="12" style="195" bestFit="1" customWidth="1"/>
    <col min="13" max="13" width="9.5703125" style="195" customWidth="1"/>
    <col min="14" max="14" width="18.5703125" style="195" bestFit="1" customWidth="1"/>
    <col min="15" max="15" width="5.140625" style="195" bestFit="1" customWidth="1"/>
    <col min="16" max="16" width="11.5703125" style="195" bestFit="1" customWidth="1"/>
    <col min="17" max="17" width="11.140625" style="195" customWidth="1"/>
    <col min="18" max="16384" width="8.7109375" style="195"/>
  </cols>
  <sheetData>
    <row r="1" spans="2:14" ht="13.5" thickBot="1" x14ac:dyDescent="0.25">
      <c r="D1" s="246" t="s">
        <v>5</v>
      </c>
      <c r="E1" s="247"/>
      <c r="F1" s="247"/>
      <c r="G1" s="247"/>
      <c r="H1" s="248"/>
      <c r="I1" s="196" t="s">
        <v>84</v>
      </c>
      <c r="K1" s="197" t="s">
        <v>0</v>
      </c>
      <c r="L1" s="197" t="s">
        <v>1</v>
      </c>
      <c r="M1" s="198"/>
    </row>
    <row r="2" spans="2:14" ht="13.5" thickBot="1" x14ac:dyDescent="0.25">
      <c r="B2" s="199" t="s">
        <v>4</v>
      </c>
      <c r="C2" s="200" t="s">
        <v>231</v>
      </c>
      <c r="D2" s="201" t="s">
        <v>2</v>
      </c>
      <c r="E2" s="202" t="s">
        <v>110</v>
      </c>
      <c r="F2" s="203" t="s">
        <v>0</v>
      </c>
      <c r="G2" s="204" t="s">
        <v>1</v>
      </c>
      <c r="H2" s="205" t="s">
        <v>232</v>
      </c>
      <c r="I2" s="206" t="str">
        <f>IF(F116=G116,"ok","błąd")</f>
        <v>ok</v>
      </c>
      <c r="K2" s="207">
        <f>IF((F116&gt;G116),(F116-G116),0)</f>
        <v>0</v>
      </c>
      <c r="L2" s="207">
        <f>IF((G116&gt;F116),(G116-F116),0)</f>
        <v>0</v>
      </c>
    </row>
    <row r="3" spans="2:14" x14ac:dyDescent="0.2">
      <c r="B3" s="208">
        <v>1</v>
      </c>
      <c r="C3" s="209">
        <v>44561</v>
      </c>
      <c r="D3" s="210" t="s">
        <v>33</v>
      </c>
      <c r="E3" s="211" t="str">
        <f>IFERROR(VLOOKUP(D3,'plan kont'!$B$3:$C$131,2,0),"")</f>
        <v>Umorzenie środków transportu</v>
      </c>
      <c r="F3" s="44"/>
      <c r="G3" s="212">
        <f>F4</f>
        <v>15479.999999999995</v>
      </c>
      <c r="H3" s="213">
        <f>IF(C3&lt;&gt;"",MONTH(C3),"")</f>
        <v>12</v>
      </c>
      <c r="J3" s="214"/>
    </row>
    <row r="4" spans="2:14" x14ac:dyDescent="0.2">
      <c r="B4" s="208">
        <v>1</v>
      </c>
      <c r="C4" s="209">
        <v>44561</v>
      </c>
      <c r="D4" s="210" t="s">
        <v>132</v>
      </c>
      <c r="E4" s="211" t="str">
        <f>IFERROR(VLOOKUP(D4,'plan kont'!$B$3:$C$131,2,0),"")</f>
        <v>Amortyzacja KUP</v>
      </c>
      <c r="F4" s="212">
        <f>SUM(TA!I3:T4)</f>
        <v>15479.999999999995</v>
      </c>
      <c r="G4" s="212"/>
      <c r="H4" s="213">
        <f t="shared" ref="H4:H67" si="0">IF(C4&lt;&gt;"",MONTH(C4),"")</f>
        <v>12</v>
      </c>
    </row>
    <row r="5" spans="2:14" x14ac:dyDescent="0.2">
      <c r="B5" s="208">
        <v>2</v>
      </c>
      <c r="C5" s="209">
        <v>44561</v>
      </c>
      <c r="D5" s="210" t="s">
        <v>151</v>
      </c>
      <c r="E5" s="211" t="str">
        <f>IFERROR(VLOOKUP(D5,'plan kont'!$B$3:$C$131,2,0),"")</f>
        <v>Wynagrodzenia osobowe</v>
      </c>
      <c r="F5" s="212">
        <f>12*LP!B19</f>
        <v>193200</v>
      </c>
      <c r="G5" s="212"/>
      <c r="H5" s="213">
        <f t="shared" si="0"/>
        <v>12</v>
      </c>
    </row>
    <row r="6" spans="2:14" x14ac:dyDescent="0.2">
      <c r="B6" s="208">
        <v>2</v>
      </c>
      <c r="C6" s="209">
        <v>44561</v>
      </c>
      <c r="D6" s="210">
        <v>230</v>
      </c>
      <c r="E6" s="211" t="str">
        <f>IFERROR(VLOOKUP(D6,'plan kont'!$B$3:$C$131,2,0),"")</f>
        <v>Rozrachunki z pracownikami z tyt. wynagrodzeń</v>
      </c>
      <c r="F6" s="212"/>
      <c r="G6" s="212">
        <f>F5</f>
        <v>193200</v>
      </c>
      <c r="H6" s="213">
        <f t="shared" si="0"/>
        <v>12</v>
      </c>
      <c r="L6" s="215"/>
      <c r="M6" s="215"/>
    </row>
    <row r="7" spans="2:14" x14ac:dyDescent="0.2">
      <c r="B7" s="208">
        <v>2</v>
      </c>
      <c r="C7" s="209">
        <v>44561</v>
      </c>
      <c r="D7" s="210" t="s">
        <v>172</v>
      </c>
      <c r="E7" s="211" t="str">
        <f>IFERROR(VLOOKUP(D7,'plan kont'!$B$3:$C$131,2,0),"")</f>
        <v>składki ub. społeczne płatnika</v>
      </c>
      <c r="F7" s="212">
        <f>12*LP!G24</f>
        <v>39818.519999999997</v>
      </c>
      <c r="G7" s="212"/>
      <c r="H7" s="213">
        <f t="shared" si="0"/>
        <v>12</v>
      </c>
      <c r="L7" s="214"/>
      <c r="M7" s="214"/>
    </row>
    <row r="8" spans="2:14" x14ac:dyDescent="0.2">
      <c r="B8" s="208">
        <v>2</v>
      </c>
      <c r="C8" s="209">
        <v>44561</v>
      </c>
      <c r="D8" s="210" t="s">
        <v>92</v>
      </c>
      <c r="E8" s="211" t="str">
        <f>IFERROR(VLOOKUP(D8,'plan kont'!$B$3:$C$131,2,0),"")</f>
        <v>Rozrachunki z tyt. ZUS</v>
      </c>
      <c r="F8" s="212"/>
      <c r="G8" s="212">
        <f>F7</f>
        <v>39818.519999999997</v>
      </c>
      <c r="H8" s="213">
        <f t="shared" si="0"/>
        <v>12</v>
      </c>
    </row>
    <row r="9" spans="2:14" x14ac:dyDescent="0.2">
      <c r="B9" s="208">
        <v>3</v>
      </c>
      <c r="C9" s="209">
        <v>44561</v>
      </c>
      <c r="D9" s="210" t="s">
        <v>142</v>
      </c>
      <c r="E9" s="211" t="str">
        <f>IFERROR(VLOOKUP(D9,'plan kont'!$B$3:$C$131,2,0),"")</f>
        <v>prenumerata</v>
      </c>
      <c r="F9" s="212">
        <f>SUM(RMK!B9:K9)</f>
        <v>991.66666666666697</v>
      </c>
      <c r="G9" s="212"/>
      <c r="H9" s="213">
        <f>IF(C9&lt;&gt;"",MONTH(C9),"")</f>
        <v>12</v>
      </c>
      <c r="J9" s="216"/>
    </row>
    <row r="10" spans="2:14" x14ac:dyDescent="0.2">
      <c r="B10" s="208">
        <v>3</v>
      </c>
      <c r="C10" s="209">
        <v>44561</v>
      </c>
      <c r="D10" s="210">
        <v>640</v>
      </c>
      <c r="E10" s="211" t="str">
        <f>IFERROR(VLOOKUP(D10,'plan kont'!$B$3:$C$131,2,0),"")</f>
        <v>Czynne rozliczenia międzyokresowe</v>
      </c>
      <c r="F10" s="212"/>
      <c r="G10" s="212">
        <f>F9</f>
        <v>991.66666666666697</v>
      </c>
      <c r="H10" s="213">
        <f t="shared" si="0"/>
        <v>12</v>
      </c>
    </row>
    <row r="11" spans="2:14" x14ac:dyDescent="0.2">
      <c r="B11" s="208">
        <v>4</v>
      </c>
      <c r="C11" s="209">
        <v>44561</v>
      </c>
      <c r="D11" s="210" t="s">
        <v>206</v>
      </c>
      <c r="E11" s="211" t="str">
        <f>IFERROR(VLOOKUP(D11,'plan kont'!$B$3:$C$131,2,0),"")</f>
        <v>Przychody ze sprzedaży towarów</v>
      </c>
      <c r="F11" s="212"/>
      <c r="G11" s="212">
        <v>590340</v>
      </c>
      <c r="H11" s="213">
        <f t="shared" si="0"/>
        <v>12</v>
      </c>
    </row>
    <row r="12" spans="2:14" x14ac:dyDescent="0.2">
      <c r="B12" s="208">
        <v>4</v>
      </c>
      <c r="C12" s="209">
        <v>44561</v>
      </c>
      <c r="D12" s="210" t="s">
        <v>85</v>
      </c>
      <c r="E12" s="211" t="str">
        <f>IFERROR(VLOOKUP(D12,'plan kont'!$B$3:$C$131,2,0),"")</f>
        <v>Nalezności - Odbiorca 1</v>
      </c>
      <c r="F12" s="212">
        <f>G11+G13</f>
        <v>726118.2</v>
      </c>
      <c r="G12" s="212"/>
      <c r="H12" s="213">
        <f t="shared" si="0"/>
        <v>12</v>
      </c>
    </row>
    <row r="13" spans="2:14" x14ac:dyDescent="0.2">
      <c r="B13" s="208">
        <v>4</v>
      </c>
      <c r="C13" s="209">
        <v>44561</v>
      </c>
      <c r="D13" s="210" t="s">
        <v>49</v>
      </c>
      <c r="E13" s="211" t="str">
        <f>IFERROR(VLOOKUP(D13,'plan kont'!$B$3:$C$131,2,0),"")</f>
        <v>Podatek należny</v>
      </c>
      <c r="F13" s="212"/>
      <c r="G13" s="212">
        <f>G11*23%</f>
        <v>135778.20000000001</v>
      </c>
      <c r="H13" s="213">
        <f t="shared" si="0"/>
        <v>12</v>
      </c>
      <c r="I13" s="217"/>
      <c r="J13" s="216"/>
      <c r="K13" s="216"/>
      <c r="N13" s="216"/>
    </row>
    <row r="14" spans="2:14" x14ac:dyDescent="0.2">
      <c r="B14" s="208">
        <v>5</v>
      </c>
      <c r="C14" s="209">
        <v>44561</v>
      </c>
      <c r="D14" s="210">
        <v>761</v>
      </c>
      <c r="E14" s="211" t="str">
        <f>IFERROR(VLOOKUP(D14,'plan kont'!$B$3:$C$131,2,0),"")</f>
        <v>Pozostałe przychody operacyjne</v>
      </c>
      <c r="F14" s="212"/>
      <c r="G14" s="212">
        <v>75900</v>
      </c>
      <c r="H14" s="213">
        <f t="shared" si="0"/>
        <v>12</v>
      </c>
      <c r="N14" s="216"/>
    </row>
    <row r="15" spans="2:14" x14ac:dyDescent="0.2">
      <c r="B15" s="208">
        <v>5</v>
      </c>
      <c r="C15" s="209">
        <v>44561</v>
      </c>
      <c r="D15" s="210" t="s">
        <v>49</v>
      </c>
      <c r="E15" s="211" t="str">
        <f>IFERROR(VLOOKUP(D15,'plan kont'!$B$3:$C$131,2,0),"")</f>
        <v>Podatek należny</v>
      </c>
      <c r="F15" s="212"/>
      <c r="G15" s="212">
        <f>G14*23%</f>
        <v>17457</v>
      </c>
      <c r="H15" s="213">
        <f t="shared" si="0"/>
        <v>12</v>
      </c>
    </row>
    <row r="16" spans="2:14" x14ac:dyDescent="0.2">
      <c r="B16" s="208">
        <v>5</v>
      </c>
      <c r="C16" s="209">
        <v>44561</v>
      </c>
      <c r="D16" s="210" t="s">
        <v>97</v>
      </c>
      <c r="E16" s="211" t="str">
        <f>IFERROR(VLOOKUP(D16,'plan kont'!$B$3:$C$131,2,0),"")</f>
        <v>Nalezności - Odbiorca 4</v>
      </c>
      <c r="F16" s="212">
        <f>G14+G15</f>
        <v>93357</v>
      </c>
      <c r="G16" s="212"/>
      <c r="H16" s="213">
        <f t="shared" si="0"/>
        <v>12</v>
      </c>
    </row>
    <row r="17" spans="2:11" x14ac:dyDescent="0.2">
      <c r="B17" s="208">
        <v>6</v>
      </c>
      <c r="C17" s="209">
        <v>44561</v>
      </c>
      <c r="D17" s="210">
        <v>765</v>
      </c>
      <c r="E17" s="211" t="str">
        <f>IFERROR(VLOOKUP(D17,'plan kont'!$B$3:$C$131,2,0),"")</f>
        <v>Pozostałe koszty operacyjne</v>
      </c>
      <c r="F17" s="212">
        <v>59678.400000000001</v>
      </c>
      <c r="G17" s="212"/>
      <c r="H17" s="213">
        <f t="shared" si="0"/>
        <v>12</v>
      </c>
    </row>
    <row r="18" spans="2:11" x14ac:dyDescent="0.2">
      <c r="B18" s="208">
        <v>6</v>
      </c>
      <c r="C18" s="209">
        <v>44561</v>
      </c>
      <c r="D18" s="210" t="s">
        <v>51</v>
      </c>
      <c r="E18" s="211" t="str">
        <f>IFERROR(VLOOKUP(D18,'plan kont'!$B$3:$C$131,2,0),"")</f>
        <v>Podatek naliczony</v>
      </c>
      <c r="F18" s="212">
        <f>F17*23%</f>
        <v>13726.032000000001</v>
      </c>
      <c r="G18" s="212"/>
      <c r="H18" s="213">
        <f t="shared" si="0"/>
        <v>12</v>
      </c>
    </row>
    <row r="19" spans="2:11" x14ac:dyDescent="0.2">
      <c r="B19" s="208">
        <v>6</v>
      </c>
      <c r="C19" s="209">
        <v>44561</v>
      </c>
      <c r="D19" s="210" t="s">
        <v>98</v>
      </c>
      <c r="E19" s="211" t="str">
        <f>IFERROR(VLOOKUP(D19,'plan kont'!$B$3:$C$131,2,0),"")</f>
        <v>Zobowiązania - Dostawca 1</v>
      </c>
      <c r="F19" s="212"/>
      <c r="G19" s="212">
        <f>F17+F18</f>
        <v>73404.432000000001</v>
      </c>
      <c r="H19" s="213">
        <f t="shared" si="0"/>
        <v>12</v>
      </c>
    </row>
    <row r="20" spans="2:11" x14ac:dyDescent="0.2">
      <c r="B20" s="208">
        <v>7</v>
      </c>
      <c r="C20" s="209">
        <v>44561</v>
      </c>
      <c r="D20" s="210" t="s">
        <v>132</v>
      </c>
      <c r="E20" s="211" t="str">
        <f>IFERROR(VLOOKUP(D20,'plan kont'!$B$3:$C$131,2,0),"")</f>
        <v>Amortyzacja KUP</v>
      </c>
      <c r="F20" s="212"/>
      <c r="G20" s="212">
        <f>F4</f>
        <v>15479.999999999995</v>
      </c>
      <c r="H20" s="213">
        <f t="shared" si="0"/>
        <v>12</v>
      </c>
    </row>
    <row r="21" spans="2:11" x14ac:dyDescent="0.2">
      <c r="B21" s="208">
        <v>7</v>
      </c>
      <c r="C21" s="209">
        <v>44561</v>
      </c>
      <c r="D21" s="210" t="s">
        <v>151</v>
      </c>
      <c r="E21" s="211" t="str">
        <f>IFERROR(VLOOKUP(D21,'plan kont'!$B$3:$C$131,2,0),"")</f>
        <v>Wynagrodzenia osobowe</v>
      </c>
      <c r="F21" s="212"/>
      <c r="G21" s="212">
        <f>F5</f>
        <v>193200</v>
      </c>
      <c r="H21" s="213">
        <f t="shared" si="0"/>
        <v>12</v>
      </c>
      <c r="K21" s="217"/>
    </row>
    <row r="22" spans="2:11" x14ac:dyDescent="0.2">
      <c r="B22" s="208">
        <v>7</v>
      </c>
      <c r="C22" s="209">
        <v>44561</v>
      </c>
      <c r="D22" s="210" t="s">
        <v>172</v>
      </c>
      <c r="E22" s="211" t="str">
        <f>IFERROR(VLOOKUP(D22,'plan kont'!$B$3:$C$131,2,0),"")</f>
        <v>składki ub. społeczne płatnika</v>
      </c>
      <c r="F22" s="212"/>
      <c r="G22" s="212">
        <f>F7</f>
        <v>39818.519999999997</v>
      </c>
      <c r="H22" s="213">
        <f t="shared" si="0"/>
        <v>12</v>
      </c>
      <c r="K22" s="217"/>
    </row>
    <row r="23" spans="2:11" x14ac:dyDescent="0.2">
      <c r="B23" s="208">
        <v>7</v>
      </c>
      <c r="C23" s="209">
        <v>44561</v>
      </c>
      <c r="D23" s="210" t="s">
        <v>142</v>
      </c>
      <c r="E23" s="211" t="str">
        <f>IFERROR(VLOOKUP(D23,'plan kont'!$B$3:$C$131,2,0),"")</f>
        <v>prenumerata</v>
      </c>
      <c r="F23" s="212"/>
      <c r="G23" s="212">
        <f>F9</f>
        <v>991.66666666666697</v>
      </c>
      <c r="H23" s="213">
        <f t="shared" si="0"/>
        <v>12</v>
      </c>
    </row>
    <row r="24" spans="2:11" x14ac:dyDescent="0.2">
      <c r="B24" s="208">
        <v>7</v>
      </c>
      <c r="C24" s="209">
        <v>44561</v>
      </c>
      <c r="D24" s="210" t="s">
        <v>206</v>
      </c>
      <c r="E24" s="211" t="str">
        <f>IFERROR(VLOOKUP(D24,'plan kont'!$B$3:$C$131,2,0),"")</f>
        <v>Przychody ze sprzedaży towarów</v>
      </c>
      <c r="F24" s="218">
        <f>G11</f>
        <v>590340</v>
      </c>
      <c r="G24" s="218"/>
      <c r="H24" s="213">
        <f t="shared" si="0"/>
        <v>12</v>
      </c>
    </row>
    <row r="25" spans="2:11" x14ac:dyDescent="0.2">
      <c r="B25" s="208">
        <v>7</v>
      </c>
      <c r="C25" s="209">
        <v>44561</v>
      </c>
      <c r="D25" s="210">
        <v>761</v>
      </c>
      <c r="E25" s="211" t="str">
        <f>IFERROR(VLOOKUP(D25,'plan kont'!$B$3:$C$131,2,0),"")</f>
        <v>Pozostałe przychody operacyjne</v>
      </c>
      <c r="F25" s="218">
        <f>G14</f>
        <v>75900</v>
      </c>
      <c r="G25" s="218"/>
      <c r="H25" s="213">
        <f t="shared" si="0"/>
        <v>12</v>
      </c>
    </row>
    <row r="26" spans="2:11" x14ac:dyDescent="0.2">
      <c r="B26" s="208">
        <v>7</v>
      </c>
      <c r="C26" s="209">
        <v>44561</v>
      </c>
      <c r="D26" s="210">
        <v>765</v>
      </c>
      <c r="E26" s="211" t="str">
        <f>IFERROR(VLOOKUP(D26,'plan kont'!$B$3:$C$131,2,0),"")</f>
        <v>Pozostałe koszty operacyjne</v>
      </c>
      <c r="F26" s="218"/>
      <c r="G26" s="218">
        <f>F17</f>
        <v>59678.400000000001</v>
      </c>
      <c r="H26" s="213">
        <f t="shared" si="0"/>
        <v>12</v>
      </c>
    </row>
    <row r="27" spans="2:11" x14ac:dyDescent="0.2">
      <c r="B27" s="208">
        <v>7</v>
      </c>
      <c r="C27" s="209">
        <v>44561</v>
      </c>
      <c r="D27" s="210" t="s">
        <v>90</v>
      </c>
      <c r="E27" s="211" t="str">
        <f>IFERROR(VLOOKUP(D27,'plan kont'!$B$3:$C$131,2,0),"")</f>
        <v>Wynik finansowy</v>
      </c>
      <c r="F27" s="218">
        <f>SUM(G20:G23)+G26</f>
        <v>309168.58666666667</v>
      </c>
      <c r="G27" s="218"/>
      <c r="H27" s="213">
        <f t="shared" si="0"/>
        <v>12</v>
      </c>
    </row>
    <row r="28" spans="2:11" x14ac:dyDescent="0.2">
      <c r="B28" s="208">
        <v>7</v>
      </c>
      <c r="C28" s="209">
        <v>44561</v>
      </c>
      <c r="D28" s="210" t="s">
        <v>90</v>
      </c>
      <c r="E28" s="211" t="str">
        <f>IFERROR(VLOOKUP(D28,'plan kont'!$B$3:$C$131,2,0),"")</f>
        <v>Wynik finansowy</v>
      </c>
      <c r="F28" s="218"/>
      <c r="G28" s="218">
        <f>SUM(F24:F25)</f>
        <v>666240</v>
      </c>
      <c r="H28" s="213">
        <f t="shared" si="0"/>
        <v>12</v>
      </c>
    </row>
    <row r="29" spans="2:11" x14ac:dyDescent="0.2">
      <c r="B29" s="208"/>
      <c r="C29" s="209"/>
      <c r="D29" s="210"/>
      <c r="E29" s="211" t="str">
        <f>IFERROR(VLOOKUP(D29,'plan kont'!$B$3:$C$131,2,0),"")</f>
        <v/>
      </c>
      <c r="F29" s="218"/>
      <c r="G29" s="218"/>
      <c r="H29" s="213" t="str">
        <f t="shared" si="0"/>
        <v/>
      </c>
    </row>
    <row r="30" spans="2:11" x14ac:dyDescent="0.2">
      <c r="B30" s="208"/>
      <c r="C30" s="209"/>
      <c r="D30" s="210"/>
      <c r="E30" s="211" t="str">
        <f>IFERROR(VLOOKUP(D30,'plan kont'!$B$3:$C$131,2,0),"")</f>
        <v/>
      </c>
      <c r="F30" s="218"/>
      <c r="G30" s="218"/>
      <c r="H30" s="213" t="str">
        <f t="shared" si="0"/>
        <v/>
      </c>
    </row>
    <row r="31" spans="2:11" x14ac:dyDescent="0.2">
      <c r="B31" s="208"/>
      <c r="C31" s="209"/>
      <c r="D31" s="210"/>
      <c r="E31" s="211" t="str">
        <f>IFERROR(VLOOKUP(D31,'plan kont'!$B$3:$C$131,2,0),"")</f>
        <v/>
      </c>
      <c r="F31" s="218"/>
      <c r="G31" s="218"/>
      <c r="H31" s="213" t="str">
        <f t="shared" si="0"/>
        <v/>
      </c>
    </row>
    <row r="32" spans="2:11" x14ac:dyDescent="0.2">
      <c r="B32" s="208"/>
      <c r="C32" s="209"/>
      <c r="D32" s="210"/>
      <c r="E32" s="211" t="str">
        <f>IFERROR(VLOOKUP(D32,'plan kont'!$B$3:$C$131,2,0),"")</f>
        <v/>
      </c>
      <c r="F32" s="218"/>
      <c r="G32" s="218"/>
      <c r="H32" s="213" t="str">
        <f t="shared" si="0"/>
        <v/>
      </c>
      <c r="K32" s="217"/>
    </row>
    <row r="33" spans="2:11" x14ac:dyDescent="0.2">
      <c r="B33" s="208"/>
      <c r="C33" s="209"/>
      <c r="D33" s="210"/>
      <c r="E33" s="211" t="str">
        <f>IFERROR(VLOOKUP(D33,'plan kont'!$B$3:$C$131,2,0),"")</f>
        <v/>
      </c>
      <c r="F33" s="218"/>
      <c r="G33" s="218"/>
      <c r="H33" s="213" t="str">
        <f t="shared" si="0"/>
        <v/>
      </c>
    </row>
    <row r="34" spans="2:11" x14ac:dyDescent="0.2">
      <c r="B34" s="208"/>
      <c r="C34" s="209"/>
      <c r="D34" s="210"/>
      <c r="E34" s="211" t="str">
        <f>IFERROR(VLOOKUP(D34,'plan kont'!$B$3:$C$131,2,0),"")</f>
        <v/>
      </c>
      <c r="F34" s="218"/>
      <c r="G34" s="218"/>
      <c r="H34" s="213" t="str">
        <f t="shared" si="0"/>
        <v/>
      </c>
    </row>
    <row r="35" spans="2:11" x14ac:dyDescent="0.2">
      <c r="B35" s="208"/>
      <c r="C35" s="209"/>
      <c r="D35" s="210"/>
      <c r="E35" s="211" t="str">
        <f>IFERROR(VLOOKUP(D35,'plan kont'!$B$3:$C$131,2,0),"")</f>
        <v/>
      </c>
      <c r="F35" s="218"/>
      <c r="G35" s="218"/>
      <c r="H35" s="213" t="str">
        <f t="shared" si="0"/>
        <v/>
      </c>
      <c r="K35" s="217"/>
    </row>
    <row r="36" spans="2:11" x14ac:dyDescent="0.2">
      <c r="B36" s="208"/>
      <c r="C36" s="209"/>
      <c r="D36" s="210"/>
      <c r="E36" s="211" t="str">
        <f>IFERROR(VLOOKUP(D36,'plan kont'!$B$3:$C$131,2,0),"")</f>
        <v/>
      </c>
      <c r="F36" s="218"/>
      <c r="G36" s="218"/>
      <c r="H36" s="213" t="str">
        <f t="shared" si="0"/>
        <v/>
      </c>
      <c r="K36" s="217"/>
    </row>
    <row r="37" spans="2:11" x14ac:dyDescent="0.2">
      <c r="B37" s="208"/>
      <c r="C37" s="209"/>
      <c r="D37" s="210"/>
      <c r="E37" s="211" t="str">
        <f>IFERROR(VLOOKUP(D37,'plan kont'!$B$3:$C$131,2,0),"")</f>
        <v/>
      </c>
      <c r="F37" s="218"/>
      <c r="G37" s="218"/>
      <c r="H37" s="213" t="str">
        <f t="shared" si="0"/>
        <v/>
      </c>
      <c r="K37" s="217"/>
    </row>
    <row r="38" spans="2:11" x14ac:dyDescent="0.2">
      <c r="B38" s="208"/>
      <c r="C38" s="209"/>
      <c r="D38" s="210"/>
      <c r="E38" s="211" t="str">
        <f>IFERROR(VLOOKUP(D38,'plan kont'!$B$3:$C$131,2,0),"")</f>
        <v/>
      </c>
      <c r="F38" s="218"/>
      <c r="G38" s="218"/>
      <c r="H38" s="213" t="str">
        <f t="shared" si="0"/>
        <v/>
      </c>
      <c r="K38" s="217"/>
    </row>
    <row r="39" spans="2:11" x14ac:dyDescent="0.2">
      <c r="B39" s="208"/>
      <c r="C39" s="209"/>
      <c r="D39" s="210"/>
      <c r="E39" s="211" t="str">
        <f>IFERROR(VLOOKUP(D39,'plan kont'!$B$3:$C$131,2,0),"")</f>
        <v/>
      </c>
      <c r="F39" s="218"/>
      <c r="G39" s="218"/>
      <c r="H39" s="213" t="str">
        <f t="shared" si="0"/>
        <v/>
      </c>
      <c r="K39" s="217"/>
    </row>
    <row r="40" spans="2:11" x14ac:dyDescent="0.2">
      <c r="B40" s="208"/>
      <c r="C40" s="209"/>
      <c r="D40" s="210"/>
      <c r="E40" s="211" t="str">
        <f>IFERROR(VLOOKUP(D40,'plan kont'!$B$3:$C$131,2,0),"")</f>
        <v/>
      </c>
      <c r="F40" s="218"/>
      <c r="G40" s="218"/>
      <c r="H40" s="213" t="str">
        <f t="shared" si="0"/>
        <v/>
      </c>
      <c r="K40" s="217"/>
    </row>
    <row r="41" spans="2:11" x14ac:dyDescent="0.2">
      <c r="B41" s="208"/>
      <c r="C41" s="209"/>
      <c r="D41" s="210"/>
      <c r="E41" s="211" t="str">
        <f>IFERROR(VLOOKUP(D41,'plan kont'!$B$3:$C$131,2,0),"")</f>
        <v/>
      </c>
      <c r="F41" s="218"/>
      <c r="G41" s="218"/>
      <c r="H41" s="213" t="str">
        <f t="shared" si="0"/>
        <v/>
      </c>
      <c r="K41" s="217"/>
    </row>
    <row r="42" spans="2:11" x14ac:dyDescent="0.2">
      <c r="B42" s="208"/>
      <c r="C42" s="209"/>
      <c r="D42" s="210"/>
      <c r="E42" s="211" t="str">
        <f>IFERROR(VLOOKUP(D42,'plan kont'!$B$3:$C$131,2,0),"")</f>
        <v/>
      </c>
      <c r="F42" s="218"/>
      <c r="G42" s="218"/>
      <c r="H42" s="213" t="str">
        <f t="shared" si="0"/>
        <v/>
      </c>
      <c r="K42" s="217"/>
    </row>
    <row r="43" spans="2:11" x14ac:dyDescent="0.2">
      <c r="B43" s="208"/>
      <c r="C43" s="209"/>
      <c r="D43" s="210"/>
      <c r="E43" s="211" t="str">
        <f>IFERROR(VLOOKUP(D43,'plan kont'!$B$3:$C$131,2,0),"")</f>
        <v/>
      </c>
      <c r="F43" s="218"/>
      <c r="G43" s="218"/>
      <c r="H43" s="213" t="str">
        <f t="shared" si="0"/>
        <v/>
      </c>
      <c r="K43" s="217"/>
    </row>
    <row r="44" spans="2:11" x14ac:dyDescent="0.2">
      <c r="B44" s="208"/>
      <c r="C44" s="209"/>
      <c r="D44" s="210"/>
      <c r="E44" s="211" t="str">
        <f>IFERROR(VLOOKUP(D44,'plan kont'!$B$3:$C$131,2,0),"")</f>
        <v/>
      </c>
      <c r="F44" s="218"/>
      <c r="G44" s="218"/>
      <c r="H44" s="213" t="str">
        <f t="shared" si="0"/>
        <v/>
      </c>
      <c r="K44" s="217"/>
    </row>
    <row r="45" spans="2:11" x14ac:dyDescent="0.2">
      <c r="B45" s="208"/>
      <c r="C45" s="209"/>
      <c r="D45" s="210"/>
      <c r="E45" s="211" t="str">
        <f>IFERROR(VLOOKUP(D45,'plan kont'!$B$3:$C$131,2,0),"")</f>
        <v/>
      </c>
      <c r="F45" s="218"/>
      <c r="G45" s="218"/>
      <c r="H45" s="213" t="str">
        <f t="shared" si="0"/>
        <v/>
      </c>
      <c r="K45" s="217"/>
    </row>
    <row r="46" spans="2:11" x14ac:dyDescent="0.2">
      <c r="B46" s="208"/>
      <c r="C46" s="209"/>
      <c r="D46" s="210"/>
      <c r="E46" s="211" t="str">
        <f>IFERROR(VLOOKUP(D46,'plan kont'!$B$3:$C$131,2,0),"")</f>
        <v/>
      </c>
      <c r="F46" s="218"/>
      <c r="G46" s="218"/>
      <c r="H46" s="213" t="str">
        <f t="shared" si="0"/>
        <v/>
      </c>
      <c r="K46" s="217"/>
    </row>
    <row r="47" spans="2:11" x14ac:dyDescent="0.2">
      <c r="B47" s="208"/>
      <c r="C47" s="209"/>
      <c r="D47" s="210"/>
      <c r="E47" s="211" t="str">
        <f>IFERROR(VLOOKUP(D47,'plan kont'!$B$3:$C$131,2,0),"")</f>
        <v/>
      </c>
      <c r="F47" s="218"/>
      <c r="G47" s="218"/>
      <c r="H47" s="213" t="str">
        <f t="shared" si="0"/>
        <v/>
      </c>
      <c r="K47" s="217"/>
    </row>
    <row r="48" spans="2:11" x14ac:dyDescent="0.2">
      <c r="B48" s="208"/>
      <c r="C48" s="209"/>
      <c r="D48" s="210"/>
      <c r="E48" s="211" t="str">
        <f>IFERROR(VLOOKUP(D48,'plan kont'!$B$3:$C$131,2,0),"")</f>
        <v/>
      </c>
      <c r="F48" s="218"/>
      <c r="G48" s="218"/>
      <c r="H48" s="213" t="str">
        <f t="shared" si="0"/>
        <v/>
      </c>
      <c r="K48" s="217"/>
    </row>
    <row r="49" spans="2:8" x14ac:dyDescent="0.2">
      <c r="B49" s="208"/>
      <c r="C49" s="209"/>
      <c r="D49" s="210"/>
      <c r="E49" s="211" t="str">
        <f>IFERROR(VLOOKUP(D49,'plan kont'!$B$3:$C$131,2,0),"")</f>
        <v/>
      </c>
      <c r="F49" s="218"/>
      <c r="G49" s="218"/>
      <c r="H49" s="213" t="str">
        <f t="shared" si="0"/>
        <v/>
      </c>
    </row>
    <row r="50" spans="2:8" x14ac:dyDescent="0.2">
      <c r="B50" s="208"/>
      <c r="C50" s="209"/>
      <c r="D50" s="210"/>
      <c r="E50" s="211" t="str">
        <f>IFERROR(VLOOKUP(D50,'plan kont'!$B$3:$C$131,2,0),"")</f>
        <v/>
      </c>
      <c r="F50" s="218"/>
      <c r="G50" s="218"/>
      <c r="H50" s="213" t="str">
        <f t="shared" si="0"/>
        <v/>
      </c>
    </row>
    <row r="51" spans="2:8" x14ac:dyDescent="0.2">
      <c r="B51" s="208"/>
      <c r="C51" s="209"/>
      <c r="D51" s="210"/>
      <c r="E51" s="211" t="str">
        <f>IFERROR(VLOOKUP(D51,'plan kont'!$B$3:$C$131,2,0),"")</f>
        <v/>
      </c>
      <c r="F51" s="218"/>
      <c r="G51" s="218"/>
      <c r="H51" s="213" t="str">
        <f t="shared" si="0"/>
        <v/>
      </c>
    </row>
    <row r="52" spans="2:8" x14ac:dyDescent="0.2">
      <c r="B52" s="208"/>
      <c r="C52" s="209"/>
      <c r="D52" s="210"/>
      <c r="E52" s="211" t="str">
        <f>IFERROR(VLOOKUP(D52,'plan kont'!$B$3:$C$131,2,0),"")</f>
        <v/>
      </c>
      <c r="F52" s="218"/>
      <c r="G52" s="218"/>
      <c r="H52" s="213" t="str">
        <f t="shared" si="0"/>
        <v/>
      </c>
    </row>
    <row r="53" spans="2:8" x14ac:dyDescent="0.2">
      <c r="B53" s="208"/>
      <c r="C53" s="209"/>
      <c r="D53" s="210"/>
      <c r="E53" s="211" t="str">
        <f>IFERROR(VLOOKUP(D53,'plan kont'!$B$3:$C$131,2,0),"")</f>
        <v/>
      </c>
      <c r="F53" s="218"/>
      <c r="G53" s="218"/>
      <c r="H53" s="213" t="str">
        <f t="shared" si="0"/>
        <v/>
      </c>
    </row>
    <row r="54" spans="2:8" x14ac:dyDescent="0.2">
      <c r="B54" s="208"/>
      <c r="C54" s="209"/>
      <c r="D54" s="210"/>
      <c r="E54" s="211" t="str">
        <f>IFERROR(VLOOKUP(D54,'plan kont'!$B$3:$C$131,2,0),"")</f>
        <v/>
      </c>
      <c r="F54" s="218"/>
      <c r="G54" s="218"/>
      <c r="H54" s="213" t="str">
        <f t="shared" si="0"/>
        <v/>
      </c>
    </row>
    <row r="55" spans="2:8" x14ac:dyDescent="0.2">
      <c r="B55" s="208"/>
      <c r="C55" s="209"/>
      <c r="D55" s="210"/>
      <c r="E55" s="211" t="str">
        <f>IFERROR(VLOOKUP(D55,'plan kont'!$B$3:$C$131,2,0),"")</f>
        <v/>
      </c>
      <c r="F55" s="218"/>
      <c r="G55" s="218"/>
      <c r="H55" s="213" t="str">
        <f t="shared" si="0"/>
        <v/>
      </c>
    </row>
    <row r="56" spans="2:8" x14ac:dyDescent="0.2">
      <c r="B56" s="208"/>
      <c r="C56" s="209"/>
      <c r="D56" s="210"/>
      <c r="E56" s="211" t="str">
        <f>IFERROR(VLOOKUP(D56,'plan kont'!$B$3:$C$131,2,0),"")</f>
        <v/>
      </c>
      <c r="F56" s="218"/>
      <c r="G56" s="218"/>
      <c r="H56" s="213" t="str">
        <f t="shared" si="0"/>
        <v/>
      </c>
    </row>
    <row r="57" spans="2:8" x14ac:dyDescent="0.2">
      <c r="B57" s="208"/>
      <c r="C57" s="209"/>
      <c r="D57" s="210"/>
      <c r="E57" s="211" t="str">
        <f>IFERROR(VLOOKUP(D57,'plan kont'!$B$3:$C$131,2,0),"")</f>
        <v/>
      </c>
      <c r="F57" s="218"/>
      <c r="G57" s="218"/>
      <c r="H57" s="213" t="str">
        <f t="shared" si="0"/>
        <v/>
      </c>
    </row>
    <row r="58" spans="2:8" x14ac:dyDescent="0.2">
      <c r="B58" s="208"/>
      <c r="C58" s="209"/>
      <c r="D58" s="210"/>
      <c r="E58" s="211" t="str">
        <f>IFERROR(VLOOKUP(D58,'plan kont'!$B$3:$C$131,2,0),"")</f>
        <v/>
      </c>
      <c r="F58" s="218"/>
      <c r="G58" s="218"/>
      <c r="H58" s="213" t="str">
        <f t="shared" si="0"/>
        <v/>
      </c>
    </row>
    <row r="59" spans="2:8" x14ac:dyDescent="0.2">
      <c r="B59" s="208"/>
      <c r="C59" s="209"/>
      <c r="D59" s="210"/>
      <c r="E59" s="211" t="str">
        <f>IFERROR(VLOOKUP(D59,'plan kont'!$B$3:$C$131,2,0),"")</f>
        <v/>
      </c>
      <c r="F59" s="218"/>
      <c r="G59" s="218"/>
      <c r="H59" s="213" t="str">
        <f t="shared" si="0"/>
        <v/>
      </c>
    </row>
    <row r="60" spans="2:8" x14ac:dyDescent="0.2">
      <c r="B60" s="208"/>
      <c r="C60" s="209"/>
      <c r="D60" s="210"/>
      <c r="E60" s="211" t="str">
        <f>IFERROR(VLOOKUP(D60,'plan kont'!$B$3:$C$131,2,0),"")</f>
        <v/>
      </c>
      <c r="F60" s="218"/>
      <c r="G60" s="218"/>
      <c r="H60" s="213" t="str">
        <f t="shared" si="0"/>
        <v/>
      </c>
    </row>
    <row r="61" spans="2:8" x14ac:dyDescent="0.2">
      <c r="B61" s="208"/>
      <c r="C61" s="209"/>
      <c r="D61" s="210"/>
      <c r="E61" s="211" t="str">
        <f>IFERROR(VLOOKUP(D61,'plan kont'!$B$3:$C$131,2,0),"")</f>
        <v/>
      </c>
      <c r="F61" s="218"/>
      <c r="G61" s="218"/>
      <c r="H61" s="213" t="str">
        <f t="shared" si="0"/>
        <v/>
      </c>
    </row>
    <row r="62" spans="2:8" x14ac:dyDescent="0.2">
      <c r="B62" s="208"/>
      <c r="C62" s="209"/>
      <c r="D62" s="210"/>
      <c r="E62" s="211" t="str">
        <f>IFERROR(VLOOKUP(D62,'plan kont'!$B$3:$C$131,2,0),"")</f>
        <v/>
      </c>
      <c r="F62" s="218"/>
      <c r="G62" s="218"/>
      <c r="H62" s="213" t="str">
        <f t="shared" si="0"/>
        <v/>
      </c>
    </row>
    <row r="63" spans="2:8" x14ac:dyDescent="0.2">
      <c r="B63" s="208"/>
      <c r="C63" s="209"/>
      <c r="D63" s="210"/>
      <c r="E63" s="211" t="str">
        <f>IFERROR(VLOOKUP(D63,'plan kont'!$B$3:$C$131,2,0),"")</f>
        <v/>
      </c>
      <c r="F63" s="218"/>
      <c r="G63" s="218"/>
      <c r="H63" s="213" t="str">
        <f t="shared" si="0"/>
        <v/>
      </c>
    </row>
    <row r="64" spans="2:8" x14ac:dyDescent="0.2">
      <c r="B64" s="208"/>
      <c r="C64" s="209"/>
      <c r="D64" s="210"/>
      <c r="E64" s="211" t="str">
        <f>IFERROR(VLOOKUP(D64,'plan kont'!$B$3:$C$131,2,0),"")</f>
        <v/>
      </c>
      <c r="F64" s="218"/>
      <c r="G64" s="218"/>
      <c r="H64" s="213" t="str">
        <f t="shared" si="0"/>
        <v/>
      </c>
    </row>
    <row r="65" spans="2:8" x14ac:dyDescent="0.2">
      <c r="B65" s="208"/>
      <c r="C65" s="209"/>
      <c r="D65" s="210"/>
      <c r="E65" s="211" t="str">
        <f>IFERROR(VLOOKUP(D65,'plan kont'!$B$3:$C$131,2,0),"")</f>
        <v/>
      </c>
      <c r="F65" s="218"/>
      <c r="G65" s="218"/>
      <c r="H65" s="213" t="str">
        <f t="shared" si="0"/>
        <v/>
      </c>
    </row>
    <row r="66" spans="2:8" x14ac:dyDescent="0.2">
      <c r="B66" s="208"/>
      <c r="C66" s="209"/>
      <c r="D66" s="210"/>
      <c r="E66" s="211" t="str">
        <f>IFERROR(VLOOKUP(D66,'plan kont'!$B$3:$C$131,2,0),"")</f>
        <v/>
      </c>
      <c r="F66" s="218"/>
      <c r="G66" s="218"/>
      <c r="H66" s="213" t="str">
        <f t="shared" si="0"/>
        <v/>
      </c>
    </row>
    <row r="67" spans="2:8" x14ac:dyDescent="0.2">
      <c r="B67" s="208"/>
      <c r="C67" s="209"/>
      <c r="D67" s="210"/>
      <c r="E67" s="211" t="str">
        <f>IFERROR(VLOOKUP(D67,'plan kont'!$B$3:$C$131,2,0),"")</f>
        <v/>
      </c>
      <c r="F67" s="218"/>
      <c r="G67" s="218"/>
      <c r="H67" s="213" t="str">
        <f t="shared" si="0"/>
        <v/>
      </c>
    </row>
    <row r="68" spans="2:8" x14ac:dyDescent="0.2">
      <c r="B68" s="208"/>
      <c r="C68" s="209"/>
      <c r="D68" s="210"/>
      <c r="E68" s="211" t="str">
        <f>IFERROR(VLOOKUP(D68,'plan kont'!$B$3:$C$131,2,0),"")</f>
        <v/>
      </c>
      <c r="F68" s="218"/>
      <c r="G68" s="218"/>
      <c r="H68" s="213" t="str">
        <f t="shared" ref="H68:H82" si="1">IF(C68&lt;&gt;"",MONTH(C68),"")</f>
        <v/>
      </c>
    </row>
    <row r="69" spans="2:8" x14ac:dyDescent="0.2">
      <c r="B69" s="208"/>
      <c r="C69" s="209"/>
      <c r="D69" s="210"/>
      <c r="E69" s="211" t="str">
        <f>IFERROR(VLOOKUP(D69,'plan kont'!$B$3:$C$131,2,0),"")</f>
        <v/>
      </c>
      <c r="F69" s="218"/>
      <c r="G69" s="218"/>
      <c r="H69" s="213" t="str">
        <f t="shared" si="1"/>
        <v/>
      </c>
    </row>
    <row r="70" spans="2:8" x14ac:dyDescent="0.2">
      <c r="B70" s="208"/>
      <c r="C70" s="209"/>
      <c r="D70" s="210"/>
      <c r="E70" s="211" t="str">
        <f>IFERROR(VLOOKUP(D70,'plan kont'!$B$3:$C$131,2,0),"")</f>
        <v/>
      </c>
      <c r="F70" s="218"/>
      <c r="G70" s="218"/>
      <c r="H70" s="213" t="str">
        <f t="shared" si="1"/>
        <v/>
      </c>
    </row>
    <row r="71" spans="2:8" x14ac:dyDescent="0.2">
      <c r="B71" s="208"/>
      <c r="C71" s="209"/>
      <c r="D71" s="210"/>
      <c r="E71" s="211" t="str">
        <f>IFERROR(VLOOKUP(D71,'plan kont'!$B$3:$C$131,2,0),"")</f>
        <v/>
      </c>
      <c r="F71" s="218"/>
      <c r="G71" s="218"/>
      <c r="H71" s="213" t="str">
        <f t="shared" si="1"/>
        <v/>
      </c>
    </row>
    <row r="72" spans="2:8" x14ac:dyDescent="0.2">
      <c r="B72" s="208"/>
      <c r="C72" s="209"/>
      <c r="D72" s="210"/>
      <c r="E72" s="211" t="str">
        <f>IFERROR(VLOOKUP(D72,'plan kont'!$B$3:$C$131,2,0),"")</f>
        <v/>
      </c>
      <c r="F72" s="218"/>
      <c r="G72" s="218"/>
      <c r="H72" s="213" t="str">
        <f t="shared" si="1"/>
        <v/>
      </c>
    </row>
    <row r="73" spans="2:8" x14ac:dyDescent="0.2">
      <c r="B73" s="208"/>
      <c r="C73" s="209"/>
      <c r="D73" s="210"/>
      <c r="E73" s="211" t="str">
        <f>IFERROR(VLOOKUP(D73,'plan kont'!$B$3:$C$131,2,0),"")</f>
        <v/>
      </c>
      <c r="F73" s="218"/>
      <c r="G73" s="218"/>
      <c r="H73" s="213" t="str">
        <f t="shared" si="1"/>
        <v/>
      </c>
    </row>
    <row r="74" spans="2:8" x14ac:dyDescent="0.2">
      <c r="B74" s="208"/>
      <c r="C74" s="209"/>
      <c r="D74" s="210"/>
      <c r="E74" s="211" t="str">
        <f>IFERROR(VLOOKUP(D74,'plan kont'!$B$3:$C$131,2,0),"")</f>
        <v/>
      </c>
      <c r="F74" s="218"/>
      <c r="G74" s="218"/>
      <c r="H74" s="213" t="str">
        <f t="shared" si="1"/>
        <v/>
      </c>
    </row>
    <row r="75" spans="2:8" x14ac:dyDescent="0.2">
      <c r="B75" s="208"/>
      <c r="C75" s="209"/>
      <c r="D75" s="210"/>
      <c r="E75" s="211" t="str">
        <f>IFERROR(VLOOKUP(D75,'plan kont'!$B$3:$C$131,2,0),"")</f>
        <v/>
      </c>
      <c r="F75" s="218"/>
      <c r="G75" s="218"/>
      <c r="H75" s="213" t="str">
        <f t="shared" si="1"/>
        <v/>
      </c>
    </row>
    <row r="76" spans="2:8" x14ac:dyDescent="0.2">
      <c r="B76" s="208"/>
      <c r="C76" s="209"/>
      <c r="D76" s="210"/>
      <c r="E76" s="211" t="str">
        <f>IFERROR(VLOOKUP(D76,'plan kont'!$B$3:$C$131,2,0),"")</f>
        <v/>
      </c>
      <c r="F76" s="218"/>
      <c r="G76" s="218"/>
      <c r="H76" s="213" t="str">
        <f t="shared" si="1"/>
        <v/>
      </c>
    </row>
    <row r="77" spans="2:8" x14ac:dyDescent="0.2">
      <c r="B77" s="208"/>
      <c r="C77" s="209"/>
      <c r="D77" s="210"/>
      <c r="E77" s="211" t="str">
        <f>IFERROR(VLOOKUP(D77,'plan kont'!$B$3:$C$131,2,0),"")</f>
        <v/>
      </c>
      <c r="F77" s="218"/>
      <c r="G77" s="218"/>
      <c r="H77" s="213" t="str">
        <f t="shared" si="1"/>
        <v/>
      </c>
    </row>
    <row r="78" spans="2:8" x14ac:dyDescent="0.2">
      <c r="B78" s="208"/>
      <c r="C78" s="209"/>
      <c r="D78" s="210"/>
      <c r="E78" s="211" t="str">
        <f>IFERROR(VLOOKUP(D78,'plan kont'!$B$3:$C$131,2,0),"")</f>
        <v/>
      </c>
      <c r="F78" s="218"/>
      <c r="G78" s="218"/>
      <c r="H78" s="213" t="str">
        <f t="shared" si="1"/>
        <v/>
      </c>
    </row>
    <row r="79" spans="2:8" x14ac:dyDescent="0.2">
      <c r="B79" s="208"/>
      <c r="C79" s="209"/>
      <c r="D79" s="210"/>
      <c r="E79" s="211" t="str">
        <f>IFERROR(VLOOKUP(D79,'plan kont'!$B$3:$C$131,2,0),"")</f>
        <v/>
      </c>
      <c r="F79" s="218"/>
      <c r="G79" s="218"/>
      <c r="H79" s="213" t="str">
        <f t="shared" si="1"/>
        <v/>
      </c>
    </row>
    <row r="80" spans="2:8" x14ac:dyDescent="0.2">
      <c r="B80" s="208"/>
      <c r="C80" s="209"/>
      <c r="D80" s="210"/>
      <c r="E80" s="211" t="str">
        <f>IFERROR(VLOOKUP(D80,'plan kont'!$B$3:$C$131,2,0),"")</f>
        <v/>
      </c>
      <c r="F80" s="218"/>
      <c r="G80" s="218"/>
      <c r="H80" s="213" t="str">
        <f t="shared" si="1"/>
        <v/>
      </c>
    </row>
    <row r="81" spans="2:8" x14ac:dyDescent="0.2">
      <c r="B81" s="208"/>
      <c r="C81" s="209"/>
      <c r="D81" s="210"/>
      <c r="E81" s="211" t="str">
        <f>IFERROR(VLOOKUP(D81,'plan kont'!$B$3:$C$131,2,0),"")</f>
        <v/>
      </c>
      <c r="F81" s="218"/>
      <c r="G81" s="218"/>
      <c r="H81" s="213" t="str">
        <f t="shared" si="1"/>
        <v/>
      </c>
    </row>
    <row r="82" spans="2:8" x14ac:dyDescent="0.2">
      <c r="B82" s="208"/>
      <c r="C82" s="209"/>
      <c r="D82" s="210"/>
      <c r="E82" s="211" t="str">
        <f>IFERROR(VLOOKUP(D82,'plan kont'!$B$3:$C$131,2,0),"")</f>
        <v/>
      </c>
      <c r="F82" s="218"/>
      <c r="G82" s="218"/>
      <c r="H82" s="213" t="str">
        <f t="shared" si="1"/>
        <v/>
      </c>
    </row>
    <row r="83" spans="2:8" x14ac:dyDescent="0.2">
      <c r="B83" s="208"/>
      <c r="C83" s="209"/>
      <c r="D83" s="210"/>
      <c r="E83" s="211" t="str">
        <f>IFERROR(VLOOKUP(D83,'plan kont'!$B$3:$C$131,2,0),"")</f>
        <v/>
      </c>
      <c r="F83" s="218"/>
      <c r="G83" s="218"/>
      <c r="H83" s="213" t="str">
        <f t="shared" ref="H83:H115" si="2">IF(C83&lt;&gt;"",MONTH(C83),"")</f>
        <v/>
      </c>
    </row>
    <row r="84" spans="2:8" x14ac:dyDescent="0.2">
      <c r="B84" s="208"/>
      <c r="C84" s="209"/>
      <c r="D84" s="210"/>
      <c r="E84" s="211" t="str">
        <f>IFERROR(VLOOKUP(D84,'plan kont'!$B$3:$C$131,2,0),"")</f>
        <v/>
      </c>
      <c r="F84" s="218"/>
      <c r="G84" s="218"/>
      <c r="H84" s="213" t="str">
        <f t="shared" si="2"/>
        <v/>
      </c>
    </row>
    <row r="85" spans="2:8" x14ac:dyDescent="0.2">
      <c r="B85" s="208"/>
      <c r="C85" s="209"/>
      <c r="D85" s="210"/>
      <c r="E85" s="211" t="str">
        <f>IFERROR(VLOOKUP(D85,'plan kont'!$B$3:$C$131,2,0),"")</f>
        <v/>
      </c>
      <c r="F85" s="218"/>
      <c r="G85" s="218"/>
      <c r="H85" s="213" t="str">
        <f t="shared" si="2"/>
        <v/>
      </c>
    </row>
    <row r="86" spans="2:8" x14ac:dyDescent="0.2">
      <c r="B86" s="208"/>
      <c r="C86" s="209"/>
      <c r="D86" s="210"/>
      <c r="E86" s="211" t="str">
        <f>IFERROR(VLOOKUP(D86,'plan kont'!$B$3:$C$131,2,0),"")</f>
        <v/>
      </c>
      <c r="F86" s="218"/>
      <c r="G86" s="218"/>
      <c r="H86" s="213" t="str">
        <f t="shared" si="2"/>
        <v/>
      </c>
    </row>
    <row r="87" spans="2:8" x14ac:dyDescent="0.2">
      <c r="B87" s="208"/>
      <c r="C87" s="209"/>
      <c r="D87" s="210"/>
      <c r="E87" s="211" t="str">
        <f>IFERROR(VLOOKUP(D87,'plan kont'!$B$3:$C$131,2,0),"")</f>
        <v/>
      </c>
      <c r="F87" s="218"/>
      <c r="G87" s="218"/>
      <c r="H87" s="213" t="str">
        <f t="shared" si="2"/>
        <v/>
      </c>
    </row>
    <row r="88" spans="2:8" x14ac:dyDescent="0.2">
      <c r="B88" s="208"/>
      <c r="C88" s="209"/>
      <c r="D88" s="210"/>
      <c r="E88" s="211" t="str">
        <f>IFERROR(VLOOKUP(D88,'plan kont'!$B$3:$C$131,2,0),"")</f>
        <v/>
      </c>
      <c r="F88" s="218"/>
      <c r="G88" s="218"/>
      <c r="H88" s="213" t="str">
        <f t="shared" si="2"/>
        <v/>
      </c>
    </row>
    <row r="89" spans="2:8" x14ac:dyDescent="0.2">
      <c r="B89" s="208"/>
      <c r="C89" s="209"/>
      <c r="D89" s="210"/>
      <c r="E89" s="211" t="str">
        <f>IFERROR(VLOOKUP(D89,'plan kont'!$B$3:$C$131,2,0),"")</f>
        <v/>
      </c>
      <c r="F89" s="218"/>
      <c r="G89" s="218"/>
      <c r="H89" s="213" t="str">
        <f t="shared" si="2"/>
        <v/>
      </c>
    </row>
    <row r="90" spans="2:8" x14ac:dyDescent="0.2">
      <c r="B90" s="208"/>
      <c r="C90" s="209"/>
      <c r="D90" s="210"/>
      <c r="E90" s="211" t="str">
        <f>IFERROR(VLOOKUP(D90,'plan kont'!$B$3:$C$131,2,0),"")</f>
        <v/>
      </c>
      <c r="F90" s="218"/>
      <c r="G90" s="218"/>
      <c r="H90" s="213" t="str">
        <f t="shared" si="2"/>
        <v/>
      </c>
    </row>
    <row r="91" spans="2:8" x14ac:dyDescent="0.2">
      <c r="B91" s="208"/>
      <c r="C91" s="209"/>
      <c r="D91" s="210"/>
      <c r="E91" s="211" t="str">
        <f>IFERROR(VLOOKUP(D91,'plan kont'!$B$3:$C$131,2,0),"")</f>
        <v/>
      </c>
      <c r="F91" s="218"/>
      <c r="G91" s="218"/>
      <c r="H91" s="213" t="str">
        <f t="shared" si="2"/>
        <v/>
      </c>
    </row>
    <row r="92" spans="2:8" x14ac:dyDescent="0.2">
      <c r="B92" s="208"/>
      <c r="C92" s="209"/>
      <c r="D92" s="210"/>
      <c r="E92" s="211" t="str">
        <f>IFERROR(VLOOKUP(D92,'plan kont'!$B$3:$C$131,2,0),"")</f>
        <v/>
      </c>
      <c r="F92" s="218"/>
      <c r="G92" s="218"/>
      <c r="H92" s="213" t="str">
        <f t="shared" si="2"/>
        <v/>
      </c>
    </row>
    <row r="93" spans="2:8" x14ac:dyDescent="0.2">
      <c r="B93" s="208"/>
      <c r="C93" s="209"/>
      <c r="D93" s="210"/>
      <c r="E93" s="211" t="str">
        <f>IFERROR(VLOOKUP(D93,'plan kont'!$B$3:$C$131,2,0),"")</f>
        <v/>
      </c>
      <c r="F93" s="218"/>
      <c r="G93" s="218"/>
      <c r="H93" s="213" t="str">
        <f t="shared" si="2"/>
        <v/>
      </c>
    </row>
    <row r="94" spans="2:8" x14ac:dyDescent="0.2">
      <c r="B94" s="208"/>
      <c r="C94" s="209"/>
      <c r="D94" s="210"/>
      <c r="E94" s="211" t="str">
        <f>IFERROR(VLOOKUP(D94,'plan kont'!$B$3:$C$131,2,0),"")</f>
        <v/>
      </c>
      <c r="F94" s="218"/>
      <c r="G94" s="218"/>
      <c r="H94" s="213" t="str">
        <f t="shared" si="2"/>
        <v/>
      </c>
    </row>
    <row r="95" spans="2:8" x14ac:dyDescent="0.2">
      <c r="B95" s="208"/>
      <c r="C95" s="209"/>
      <c r="D95" s="210"/>
      <c r="E95" s="211" t="str">
        <f>IFERROR(VLOOKUP(D95,'plan kont'!$B$3:$C$131,2,0),"")</f>
        <v/>
      </c>
      <c r="F95" s="218"/>
      <c r="G95" s="218"/>
      <c r="H95" s="213" t="str">
        <f t="shared" si="2"/>
        <v/>
      </c>
    </row>
    <row r="96" spans="2:8" x14ac:dyDescent="0.2">
      <c r="B96" s="208"/>
      <c r="C96" s="209"/>
      <c r="D96" s="210"/>
      <c r="E96" s="211" t="str">
        <f>IFERROR(VLOOKUP(D96,'plan kont'!$B$3:$C$131,2,0),"")</f>
        <v/>
      </c>
      <c r="F96" s="218"/>
      <c r="G96" s="218"/>
      <c r="H96" s="213" t="str">
        <f t="shared" si="2"/>
        <v/>
      </c>
    </row>
    <row r="97" spans="2:8" x14ac:dyDescent="0.2">
      <c r="B97" s="208"/>
      <c r="C97" s="209"/>
      <c r="D97" s="210"/>
      <c r="E97" s="211" t="str">
        <f>IFERROR(VLOOKUP(D97,'plan kont'!$B$3:$C$131,2,0),"")</f>
        <v/>
      </c>
      <c r="F97" s="218"/>
      <c r="G97" s="218"/>
      <c r="H97" s="213" t="str">
        <f t="shared" si="2"/>
        <v/>
      </c>
    </row>
    <row r="98" spans="2:8" x14ac:dyDescent="0.2">
      <c r="B98" s="208"/>
      <c r="C98" s="209"/>
      <c r="D98" s="210"/>
      <c r="E98" s="211" t="str">
        <f>IFERROR(VLOOKUP(D98,'plan kont'!$B$3:$C$131,2,0),"")</f>
        <v/>
      </c>
      <c r="F98" s="218"/>
      <c r="G98" s="218"/>
      <c r="H98" s="213" t="str">
        <f t="shared" si="2"/>
        <v/>
      </c>
    </row>
    <row r="99" spans="2:8" x14ac:dyDescent="0.2">
      <c r="B99" s="208"/>
      <c r="C99" s="209"/>
      <c r="D99" s="210"/>
      <c r="E99" s="211" t="str">
        <f>IFERROR(VLOOKUP(D99,'plan kont'!$B$3:$C$131,2,0),"")</f>
        <v/>
      </c>
      <c r="F99" s="218"/>
      <c r="G99" s="218"/>
      <c r="H99" s="213" t="str">
        <f t="shared" si="2"/>
        <v/>
      </c>
    </row>
    <row r="100" spans="2:8" x14ac:dyDescent="0.2">
      <c r="B100" s="208"/>
      <c r="C100" s="209"/>
      <c r="D100" s="210"/>
      <c r="E100" s="211" t="str">
        <f>IFERROR(VLOOKUP(D100,'plan kont'!$B$3:$C$131,2,0),"")</f>
        <v/>
      </c>
      <c r="F100" s="218"/>
      <c r="G100" s="218"/>
      <c r="H100" s="213" t="str">
        <f t="shared" si="2"/>
        <v/>
      </c>
    </row>
    <row r="101" spans="2:8" x14ac:dyDescent="0.2">
      <c r="B101" s="208"/>
      <c r="C101" s="209"/>
      <c r="D101" s="210"/>
      <c r="E101" s="211" t="str">
        <f>IFERROR(VLOOKUP(D101,'plan kont'!$B$3:$C$131,2,0),"")</f>
        <v/>
      </c>
      <c r="F101" s="218"/>
      <c r="G101" s="218"/>
      <c r="H101" s="213" t="str">
        <f t="shared" si="2"/>
        <v/>
      </c>
    </row>
    <row r="102" spans="2:8" x14ac:dyDescent="0.2">
      <c r="B102" s="208"/>
      <c r="C102" s="209"/>
      <c r="D102" s="210"/>
      <c r="E102" s="211" t="str">
        <f>IFERROR(VLOOKUP(D102,'plan kont'!$B$3:$C$131,2,0),"")</f>
        <v/>
      </c>
      <c r="F102" s="218"/>
      <c r="G102" s="218"/>
      <c r="H102" s="213" t="str">
        <f t="shared" si="2"/>
        <v/>
      </c>
    </row>
    <row r="103" spans="2:8" x14ac:dyDescent="0.2">
      <c r="B103" s="208"/>
      <c r="C103" s="209"/>
      <c r="D103" s="210"/>
      <c r="E103" s="211" t="str">
        <f>IFERROR(VLOOKUP(D103,'plan kont'!$B$3:$C$131,2,0),"")</f>
        <v/>
      </c>
      <c r="F103" s="218"/>
      <c r="G103" s="218"/>
      <c r="H103" s="213" t="str">
        <f t="shared" si="2"/>
        <v/>
      </c>
    </row>
    <row r="104" spans="2:8" x14ac:dyDescent="0.2">
      <c r="B104" s="208"/>
      <c r="C104" s="209"/>
      <c r="D104" s="210"/>
      <c r="E104" s="211" t="str">
        <f>IFERROR(VLOOKUP(D104,'plan kont'!$B$3:$C$131,2,0),"")</f>
        <v/>
      </c>
      <c r="F104" s="218"/>
      <c r="G104" s="218"/>
      <c r="H104" s="213" t="str">
        <f t="shared" si="2"/>
        <v/>
      </c>
    </row>
    <row r="105" spans="2:8" x14ac:dyDescent="0.2">
      <c r="B105" s="208"/>
      <c r="C105" s="209"/>
      <c r="D105" s="210"/>
      <c r="E105" s="211" t="str">
        <f>IFERROR(VLOOKUP(D105,'plan kont'!$B$3:$C$131,2,0),"")</f>
        <v/>
      </c>
      <c r="F105" s="218"/>
      <c r="G105" s="218"/>
      <c r="H105" s="213" t="str">
        <f t="shared" si="2"/>
        <v/>
      </c>
    </row>
    <row r="106" spans="2:8" x14ac:dyDescent="0.2">
      <c r="B106" s="208"/>
      <c r="C106" s="209"/>
      <c r="D106" s="210"/>
      <c r="E106" s="211" t="str">
        <f>IFERROR(VLOOKUP(D106,'plan kont'!$B$3:$C$131,2,0),"")</f>
        <v/>
      </c>
      <c r="F106" s="218"/>
      <c r="G106" s="218"/>
      <c r="H106" s="213" t="str">
        <f t="shared" si="2"/>
        <v/>
      </c>
    </row>
    <row r="107" spans="2:8" x14ac:dyDescent="0.2">
      <c r="B107" s="208"/>
      <c r="C107" s="209"/>
      <c r="D107" s="210"/>
      <c r="E107" s="211" t="str">
        <f>IFERROR(VLOOKUP(D107,'plan kont'!$B$3:$C$131,2,0),"")</f>
        <v/>
      </c>
      <c r="F107" s="218"/>
      <c r="G107" s="218"/>
      <c r="H107" s="213" t="str">
        <f t="shared" si="2"/>
        <v/>
      </c>
    </row>
    <row r="108" spans="2:8" x14ac:dyDescent="0.2">
      <c r="B108" s="208"/>
      <c r="C108" s="209"/>
      <c r="D108" s="210"/>
      <c r="E108" s="211" t="str">
        <f>IFERROR(VLOOKUP(D108,'plan kont'!$B$3:$C$131,2,0),"")</f>
        <v/>
      </c>
      <c r="F108" s="218"/>
      <c r="G108" s="218"/>
      <c r="H108" s="213" t="str">
        <f t="shared" si="2"/>
        <v/>
      </c>
    </row>
    <row r="109" spans="2:8" x14ac:dyDescent="0.2">
      <c r="B109" s="208"/>
      <c r="C109" s="209"/>
      <c r="D109" s="210"/>
      <c r="E109" s="211" t="str">
        <f>IFERROR(VLOOKUP(D109,'plan kont'!$B$3:$C$131,2,0),"")</f>
        <v/>
      </c>
      <c r="F109" s="218"/>
      <c r="G109" s="218"/>
      <c r="H109" s="213" t="str">
        <f t="shared" si="2"/>
        <v/>
      </c>
    </row>
    <row r="110" spans="2:8" x14ac:dyDescent="0.2">
      <c r="B110" s="208"/>
      <c r="C110" s="209"/>
      <c r="D110" s="210"/>
      <c r="E110" s="211" t="str">
        <f>IFERROR(VLOOKUP(D110,'plan kont'!$B$3:$C$131,2,0),"")</f>
        <v/>
      </c>
      <c r="F110" s="218"/>
      <c r="G110" s="218"/>
      <c r="H110" s="213" t="str">
        <f t="shared" si="2"/>
        <v/>
      </c>
    </row>
    <row r="111" spans="2:8" x14ac:dyDescent="0.2">
      <c r="B111" s="208"/>
      <c r="C111" s="209"/>
      <c r="D111" s="210"/>
      <c r="E111" s="211" t="str">
        <f>IFERROR(VLOOKUP(D111,'plan kont'!$B$3:$C$131,2,0),"")</f>
        <v/>
      </c>
      <c r="F111" s="218"/>
      <c r="G111" s="218"/>
      <c r="H111" s="213" t="str">
        <f t="shared" si="2"/>
        <v/>
      </c>
    </row>
    <row r="112" spans="2:8" x14ac:dyDescent="0.2">
      <c r="B112" s="208"/>
      <c r="C112" s="209"/>
      <c r="D112" s="210"/>
      <c r="E112" s="211" t="str">
        <f>IFERROR(VLOOKUP(D112,'plan kont'!$B$3:$C$131,2,0),"")</f>
        <v/>
      </c>
      <c r="F112" s="218"/>
      <c r="G112" s="218"/>
      <c r="H112" s="213" t="str">
        <f t="shared" si="2"/>
        <v/>
      </c>
    </row>
    <row r="113" spans="2:11" x14ac:dyDescent="0.2">
      <c r="B113" s="208" t="s">
        <v>498</v>
      </c>
      <c r="C113" s="209"/>
      <c r="D113" s="210">
        <v>800</v>
      </c>
      <c r="E113" s="211" t="str">
        <f>IFERROR(VLOOKUP(D113,'plan kont'!$B$3:$C$131,2,0),"")</f>
        <v>Kapitał podstawowy</v>
      </c>
      <c r="F113" s="218"/>
      <c r="G113" s="218">
        <v>10000</v>
      </c>
      <c r="H113" s="213" t="str">
        <f t="shared" si="2"/>
        <v/>
      </c>
    </row>
    <row r="114" spans="2:11" x14ac:dyDescent="0.2">
      <c r="B114" s="208" t="s">
        <v>498</v>
      </c>
      <c r="C114" s="209"/>
      <c r="D114" s="210" t="s">
        <v>210</v>
      </c>
      <c r="E114" s="211" t="str">
        <f>IFERROR(VLOOKUP(D114,'plan kont'!$B$3:$C$131,2,0),"")</f>
        <v>Pozostałe rozrachunki</v>
      </c>
      <c r="F114" s="218">
        <v>10000</v>
      </c>
      <c r="G114" s="218">
        <f>F115</f>
        <v>77400</v>
      </c>
      <c r="H114" s="213" t="str">
        <f t="shared" si="2"/>
        <v/>
      </c>
    </row>
    <row r="115" spans="2:11" ht="13.5" thickBot="1" x14ac:dyDescent="0.25">
      <c r="B115" s="208" t="s">
        <v>498</v>
      </c>
      <c r="C115" s="209"/>
      <c r="D115" s="210" t="s">
        <v>21</v>
      </c>
      <c r="E115" s="211" t="str">
        <f>IFERROR(VLOOKUP(D115,'plan kont'!$B$3:$C$131,2,0),"")</f>
        <v>Środki transportu</v>
      </c>
      <c r="F115" s="218">
        <v>77400</v>
      </c>
      <c r="G115" s="218"/>
      <c r="H115" s="213" t="str">
        <f t="shared" si="2"/>
        <v/>
      </c>
    </row>
    <row r="116" spans="2:11" ht="13.5" thickBot="1" x14ac:dyDescent="0.25">
      <c r="B116" s="208"/>
      <c r="C116" s="208"/>
      <c r="D116" s="200" t="s">
        <v>3</v>
      </c>
      <c r="E116" s="219"/>
      <c r="F116" s="220">
        <f>SUBTOTAL(109,F3:F115)</f>
        <v>2205178.4053333332</v>
      </c>
      <c r="G116" s="220">
        <f>SUBTOTAL(109,G3:G115)</f>
        <v>2205178.4053333336</v>
      </c>
      <c r="H116" s="221"/>
      <c r="K116" s="217"/>
    </row>
  </sheetData>
  <sheetProtection algorithmName="SHA-512" hashValue="wu7SZ6os5qdSBOgEPegVz7I717QF5OO/viJObbew0DXb0qy2y2o8xqxYH6pUI8I9pvcSJ5xTveFmL+gWZkGiMQ==" saltValue="7NdLU6INFvP+Ifv69sMXtQ==" spinCount="100000" sheet="1" formatCells="0" formatColumns="0" formatRows="0" autoFilter="0"/>
  <mergeCells count="1">
    <mergeCell ref="D1:H1"/>
  </mergeCells>
  <conditionalFormatting sqref="I2">
    <cfRule type="cellIs" dxfId="57" priority="75" operator="equal">
      <formula>"błąd"</formula>
    </cfRule>
    <cfRule type="cellIs" dxfId="56" priority="76" operator="equal">
      <formula>"ok"</formula>
    </cfRule>
  </conditionalFormatting>
  <conditionalFormatting sqref="D3:E115">
    <cfRule type="cellIs" dxfId="55" priority="72" operator="equal">
      <formula>10</formula>
    </cfRule>
  </conditionalFormatting>
  <conditionalFormatting sqref="D3:D115">
    <cfRule type="cellIs" dxfId="54" priority="63" operator="equal">
      <formula>234</formula>
    </cfRule>
  </conditionalFormatting>
  <conditionalFormatting sqref="D3:D115">
    <cfRule type="cellIs" dxfId="53" priority="53" operator="equal">
      <formula>408</formula>
    </cfRule>
    <cfRule type="cellIs" dxfId="52" priority="54" operator="equal">
      <formula>407</formula>
    </cfRule>
    <cfRule type="cellIs" dxfId="51" priority="56" operator="equal">
      <formula>406</formula>
    </cfRule>
    <cfRule type="cellIs" dxfId="50" priority="57" operator="equal">
      <formula>405</formula>
    </cfRule>
    <cfRule type="cellIs" dxfId="49" priority="58" operator="equal">
      <formula>404</formula>
    </cfRule>
    <cfRule type="cellIs" dxfId="48" priority="59" operator="equal">
      <formula>403</formula>
    </cfRule>
    <cfRule type="cellIs" dxfId="47" priority="60" operator="equal">
      <formula>402</formula>
    </cfRule>
    <cfRule type="cellIs" dxfId="46" priority="61" operator="equal">
      <formula>401</formula>
    </cfRule>
    <cfRule type="cellIs" dxfId="45" priority="62" operator="equal">
      <formula>400</formula>
    </cfRule>
  </conditionalFormatting>
  <dataValidations count="3">
    <dataValidation allowBlank="1" showInputMessage="1" showErrorMessage="1" promptTitle="operacja" prompt="Wprowadź numer kolejny" sqref="B3:B115"/>
    <dataValidation type="list" allowBlank="1" showInputMessage="1" showErrorMessage="1" errorTitle="Blokada" error="Nie ma takiego konta w planie kont" promptTitle="Konto" prompt="symbol konta" sqref="D3:D115">
      <formula1>lista</formula1>
    </dataValidation>
    <dataValidation type="date" allowBlank="1" showInputMessage="1" showErrorMessage="1" sqref="C3:C116">
      <formula1>43466</formula1>
      <formula2>73050</formula2>
    </dataValidation>
  </dataValidations>
  <pageMargins left="0.7" right="0.7" top="0.75" bottom="0.75" header="0.3" footer="0.3"/>
  <pageSetup paperSize="9" orientation="portrait" horizont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4" operator="equal" id="{2C994B31-18B7-4A56-8D44-702A97F4935C}">
            <xm:f>'plan kont'!$B$3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D3:E115</xm:sqref>
        </x14:conditionalFormatting>
        <x14:conditionalFormatting xmlns:xm="http://schemas.microsoft.com/office/excel/2006/main">
          <x14:cfRule type="cellIs" priority="55" operator="equal" id="{44AD984C-8103-4CAE-880C-DC300E62FB44}">
            <xm:f>'plan kont'!$B$92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D3:D115</xm:sqref>
        </x14:conditionalFormatting>
        <x14:conditionalFormatting xmlns:xm="http://schemas.microsoft.com/office/excel/2006/main">
          <x14:cfRule type="cellIs" priority="170" operator="equal" id="{ADD729C9-7CC5-4F4C-B010-0483DE041242}">
            <xm:f>'plan kont'!$B$97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71" operator="equal" id="{ED910EDB-95C3-4F4F-A36D-59BF251C5E59}">
            <xm:f>'plan kont'!$B$92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72" operator="equal" id="{09CD4903-CC8A-4AEB-9934-D8C0B7BAC304}">
            <xm:f>'plan kont'!$B$87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73" operator="equal" id="{AE35FA07-E796-44C2-9297-69F1574D6A85}">
            <xm:f>'plan kont'!$B$84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74" operator="equal" id="{97C26CFE-FC84-4596-8602-EAED6E4C8DAC}">
            <xm:f>'plan kont'!$B$72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75" operator="equal" id="{0BA5D030-2682-40F4-BB36-3802A28B1B5E}">
            <xm:f>'plan kont'!$B$64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76" operator="equal" id="{F87B047B-3825-4C78-B434-2366AF55A92F}">
            <xm:f>'plan kont'!$B$61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77" operator="equal" id="{F2AF2E02-2FA4-445C-ABE5-8694D48D588C}">
            <xm:f>'plan kont'!$B$51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78" operator="equal" id="{7BF89F45-4443-4F91-8126-9675797251AB}">
            <xm:f>'plan kont'!$B$51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79" operator="equal" id="{70449ECB-F128-4790-8AFB-D088E2BEFA7D}">
            <xm:f>'plan kont'!$B$45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81" operator="equal" id="{F97B0906-D031-4FFB-9D98-3E12CC2F0B91}">
            <xm:f>'plan kont'!$B$38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82" operator="equal" id="{CB50F706-7826-4F95-AC91-084C005EAF8D}">
            <xm:f>'plan kont'!$B$31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83" operator="equal" id="{68E0F4B8-2EAC-4A06-B42D-86237CB3099B}">
            <xm:f>'plan kont'!$B$25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84" operator="equal" id="{83F47FD1-B304-496E-A262-512F797FA646}">
            <xm:f>'plan kont'!$B$11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85" operator="equal" id="{479631B3-975B-4338-8B60-4AB2FD89547E}">
            <xm:f>'plan kont'!$B$3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D3:D115</xm:sqref>
        </x14:conditionalFormatting>
        <x14:conditionalFormatting xmlns:xm="http://schemas.microsoft.com/office/excel/2006/main">
          <x14:cfRule type="cellIs" priority="186" operator="equal" id="{2478C3EB-4E05-4DD1-8DB0-7A98EB379C19}">
            <xm:f>ZOiS!$B$54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88" operator="equal" id="{40AD3CF1-90A3-41AA-92DD-5902C2FBCAD9}">
            <xm:f>ZOiS!$B$47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89" operator="equal" id="{C977F18A-DE8E-4C06-90EF-908313BFB269}">
            <xm:f>ZOiS!$B$33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90" operator="equal" id="{D762C53D-BD77-4122-BC7B-A7D79E2DB4DC}">
            <xm:f>ZOiS!$B$27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91" operator="equal" id="{6BC0A5D7-AEC3-4592-AEA4-48A0DC535F32}">
            <xm:f>ZOiS!$B$12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92" operator="equal" id="{1C5EE0DD-B485-4D34-8FDF-C26158041220}">
            <xm:f>ZOiS!$B$4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D3:E115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U21"/>
  <sheetViews>
    <sheetView showGridLines="0" workbookViewId="0">
      <selection activeCell="H19" sqref="H19"/>
    </sheetView>
  </sheetViews>
  <sheetFormatPr defaultColWidth="8.7109375" defaultRowHeight="12.75" x14ac:dyDescent="0.2"/>
  <cols>
    <col min="1" max="1" width="2.5703125" style="118" bestFit="1" customWidth="1"/>
    <col min="2" max="2" width="13.42578125" style="118" customWidth="1"/>
    <col min="3" max="3" width="11.5703125" style="118" bestFit="1" customWidth="1"/>
    <col min="4" max="4" width="16.5703125" style="118" bestFit="1" customWidth="1"/>
    <col min="5" max="5" width="13.140625" style="118" bestFit="1" customWidth="1"/>
    <col min="6" max="6" width="12.5703125" style="118" bestFit="1" customWidth="1"/>
    <col min="7" max="7" width="13.5703125" style="118" bestFit="1" customWidth="1"/>
    <col min="8" max="8" width="14" style="118" bestFit="1" customWidth="1"/>
    <col min="9" max="15" width="11.140625" style="118" bestFit="1" customWidth="1"/>
    <col min="16" max="16" width="13.140625" style="118" bestFit="1" customWidth="1"/>
    <col min="17" max="20" width="11.140625" style="118" bestFit="1" customWidth="1"/>
    <col min="21" max="21" width="13.140625" style="118" bestFit="1" customWidth="1"/>
    <col min="22" max="16384" width="8.7109375" style="118"/>
  </cols>
  <sheetData>
    <row r="1" spans="1:21" ht="13.5" thickBot="1" x14ac:dyDescent="0.25"/>
    <row r="2" spans="1:21" ht="39" thickBot="1" x14ac:dyDescent="0.25">
      <c r="A2" s="119" t="s">
        <v>417</v>
      </c>
      <c r="B2" s="120" t="s">
        <v>418</v>
      </c>
      <c r="C2" s="120" t="s">
        <v>419</v>
      </c>
      <c r="D2" s="120" t="s">
        <v>420</v>
      </c>
      <c r="E2" s="120" t="s">
        <v>421</v>
      </c>
      <c r="F2" s="120" t="s">
        <v>422</v>
      </c>
      <c r="G2" s="121" t="s">
        <v>423</v>
      </c>
      <c r="H2" s="122" t="s">
        <v>424</v>
      </c>
      <c r="I2" s="122" t="s">
        <v>246</v>
      </c>
      <c r="J2" s="122" t="s">
        <v>253</v>
      </c>
      <c r="K2" s="122" t="s">
        <v>270</v>
      </c>
      <c r="L2" s="122" t="s">
        <v>276</v>
      </c>
      <c r="M2" s="123" t="s">
        <v>292</v>
      </c>
      <c r="N2" s="122" t="s">
        <v>357</v>
      </c>
      <c r="O2" s="122" t="s">
        <v>359</v>
      </c>
      <c r="P2" s="122" t="s">
        <v>425</v>
      </c>
      <c r="Q2" s="122" t="s">
        <v>426</v>
      </c>
      <c r="R2" s="123" t="s">
        <v>427</v>
      </c>
      <c r="S2" s="122" t="s">
        <v>428</v>
      </c>
      <c r="T2" s="122" t="s">
        <v>429</v>
      </c>
      <c r="U2" s="123" t="s">
        <v>422</v>
      </c>
    </row>
    <row r="3" spans="1:21" x14ac:dyDescent="0.2">
      <c r="A3" s="124">
        <v>1</v>
      </c>
      <c r="B3" s="125">
        <v>741</v>
      </c>
      <c r="C3" s="125" t="s">
        <v>474</v>
      </c>
      <c r="D3" s="126" t="s">
        <v>472</v>
      </c>
      <c r="E3" s="127">
        <v>69500</v>
      </c>
      <c r="F3" s="127">
        <f>IF((E3-D12)&lt;0,0,E3-D12)</f>
        <v>62550</v>
      </c>
      <c r="G3" s="128">
        <v>0.2</v>
      </c>
      <c r="H3" s="129">
        <f>IF(F3&lt;&gt;"",IF(F3&gt;(E3*G3),E3*G3,F3),"")</f>
        <v>13900</v>
      </c>
      <c r="I3" s="130">
        <f>IF(F3&lt;&gt;0,IFERROR(($E$3*$G$3)/12,""),0)</f>
        <v>1158.3333333333333</v>
      </c>
      <c r="J3" s="130">
        <f t="shared" ref="J3:T3" si="0">IFERROR(($E$3*$G$3)/12,"")</f>
        <v>1158.3333333333333</v>
      </c>
      <c r="K3" s="130">
        <f t="shared" si="0"/>
        <v>1158.3333333333333</v>
      </c>
      <c r="L3" s="130">
        <f t="shared" si="0"/>
        <v>1158.3333333333333</v>
      </c>
      <c r="M3" s="130">
        <f t="shared" si="0"/>
        <v>1158.3333333333333</v>
      </c>
      <c r="N3" s="130">
        <f t="shared" si="0"/>
        <v>1158.3333333333333</v>
      </c>
      <c r="O3" s="130">
        <f t="shared" si="0"/>
        <v>1158.3333333333333</v>
      </c>
      <c r="P3" s="130">
        <f t="shared" si="0"/>
        <v>1158.3333333333333</v>
      </c>
      <c r="Q3" s="130">
        <f t="shared" si="0"/>
        <v>1158.3333333333333</v>
      </c>
      <c r="R3" s="130">
        <f t="shared" si="0"/>
        <v>1158.3333333333333</v>
      </c>
      <c r="S3" s="130">
        <f t="shared" si="0"/>
        <v>1158.3333333333333</v>
      </c>
      <c r="T3" s="130">
        <f t="shared" si="0"/>
        <v>1158.3333333333333</v>
      </c>
      <c r="U3" s="131">
        <f>F3-SUM(I3:T3)</f>
        <v>48650</v>
      </c>
    </row>
    <row r="4" spans="1:21" x14ac:dyDescent="0.2">
      <c r="A4" s="132">
        <v>2</v>
      </c>
      <c r="B4" s="133">
        <v>491</v>
      </c>
      <c r="C4" s="133" t="s">
        <v>475</v>
      </c>
      <c r="D4" s="133" t="s">
        <v>473</v>
      </c>
      <c r="E4" s="130">
        <v>7900</v>
      </c>
      <c r="F4" s="130">
        <f t="shared" ref="F4:F9" si="1">IF((E4-D13)&lt;0,0,E4-D13)</f>
        <v>7505</v>
      </c>
      <c r="G4" s="134">
        <v>0.2</v>
      </c>
      <c r="H4" s="129">
        <f t="shared" ref="H4:H9" si="2">IF(F4&lt;&gt;"",IF(F4&gt;E4*G4,E4*G4,F4),"")</f>
        <v>1580</v>
      </c>
      <c r="I4" s="130">
        <f t="shared" ref="I4:T4" si="3">IFERROR(($E$4*$G$4)/12,"")</f>
        <v>131.66666666666666</v>
      </c>
      <c r="J4" s="130">
        <f t="shared" si="3"/>
        <v>131.66666666666666</v>
      </c>
      <c r="K4" s="130">
        <f t="shared" si="3"/>
        <v>131.66666666666666</v>
      </c>
      <c r="L4" s="130">
        <f t="shared" si="3"/>
        <v>131.66666666666666</v>
      </c>
      <c r="M4" s="130">
        <f t="shared" si="3"/>
        <v>131.66666666666666</v>
      </c>
      <c r="N4" s="130">
        <f t="shared" si="3"/>
        <v>131.66666666666666</v>
      </c>
      <c r="O4" s="130">
        <f t="shared" si="3"/>
        <v>131.66666666666666</v>
      </c>
      <c r="P4" s="130">
        <f t="shared" si="3"/>
        <v>131.66666666666666</v>
      </c>
      <c r="Q4" s="130">
        <f t="shared" si="3"/>
        <v>131.66666666666666</v>
      </c>
      <c r="R4" s="130">
        <f t="shared" si="3"/>
        <v>131.66666666666666</v>
      </c>
      <c r="S4" s="130">
        <f t="shared" si="3"/>
        <v>131.66666666666666</v>
      </c>
      <c r="T4" s="130">
        <f t="shared" si="3"/>
        <v>131.66666666666666</v>
      </c>
      <c r="U4" s="135">
        <f>F4-SUM(I4:T4)</f>
        <v>5925</v>
      </c>
    </row>
    <row r="5" spans="1:21" x14ac:dyDescent="0.2">
      <c r="A5" s="136">
        <v>3</v>
      </c>
      <c r="B5" s="137"/>
      <c r="C5" s="137"/>
      <c r="D5" s="137"/>
      <c r="E5" s="138"/>
      <c r="F5" s="138">
        <f t="shared" si="1"/>
        <v>0</v>
      </c>
      <c r="G5" s="139"/>
      <c r="H5" s="130">
        <f t="shared" si="2"/>
        <v>0</v>
      </c>
      <c r="I5" s="130">
        <f t="shared" ref="I5:I9" si="4">IF(F5&lt;&gt;0,IFERROR(($E$3*$G$3)/12,""),0)</f>
        <v>0</v>
      </c>
      <c r="J5" s="130">
        <f t="shared" ref="J5:T5" si="5">IFERROR(($E$5*$G$5)/12,"")</f>
        <v>0</v>
      </c>
      <c r="K5" s="130">
        <f t="shared" si="5"/>
        <v>0</v>
      </c>
      <c r="L5" s="130">
        <f t="shared" si="5"/>
        <v>0</v>
      </c>
      <c r="M5" s="130">
        <f t="shared" si="5"/>
        <v>0</v>
      </c>
      <c r="N5" s="130">
        <f t="shared" si="5"/>
        <v>0</v>
      </c>
      <c r="O5" s="130">
        <f t="shared" si="5"/>
        <v>0</v>
      </c>
      <c r="P5" s="130">
        <f t="shared" si="5"/>
        <v>0</v>
      </c>
      <c r="Q5" s="130">
        <f t="shared" si="5"/>
        <v>0</v>
      </c>
      <c r="R5" s="130">
        <f t="shared" si="5"/>
        <v>0</v>
      </c>
      <c r="S5" s="130">
        <f t="shared" si="5"/>
        <v>0</v>
      </c>
      <c r="T5" s="130">
        <f t="shared" si="5"/>
        <v>0</v>
      </c>
      <c r="U5" s="135">
        <f t="shared" ref="U5:U9" si="6">F5-SUM(I5:T5)</f>
        <v>0</v>
      </c>
    </row>
    <row r="6" spans="1:21" x14ac:dyDescent="0.2">
      <c r="A6" s="132">
        <v>4</v>
      </c>
      <c r="B6" s="133"/>
      <c r="C6" s="133"/>
      <c r="D6" s="133"/>
      <c r="E6" s="130"/>
      <c r="F6" s="130">
        <f t="shared" si="1"/>
        <v>0</v>
      </c>
      <c r="G6" s="134"/>
      <c r="H6" s="129">
        <f t="shared" si="2"/>
        <v>0</v>
      </c>
      <c r="I6" s="130">
        <f t="shared" si="4"/>
        <v>0</v>
      </c>
      <c r="J6" s="130">
        <f t="shared" ref="J6:T6" si="7">IFERROR(($E$6*$G$6)/12,"")</f>
        <v>0</v>
      </c>
      <c r="K6" s="130">
        <f t="shared" si="7"/>
        <v>0</v>
      </c>
      <c r="L6" s="130">
        <f t="shared" si="7"/>
        <v>0</v>
      </c>
      <c r="M6" s="130">
        <f t="shared" si="7"/>
        <v>0</v>
      </c>
      <c r="N6" s="130">
        <f t="shared" si="7"/>
        <v>0</v>
      </c>
      <c r="O6" s="130">
        <f t="shared" si="7"/>
        <v>0</v>
      </c>
      <c r="P6" s="130">
        <f t="shared" si="7"/>
        <v>0</v>
      </c>
      <c r="Q6" s="130">
        <f t="shared" si="7"/>
        <v>0</v>
      </c>
      <c r="R6" s="130">
        <f t="shared" si="7"/>
        <v>0</v>
      </c>
      <c r="S6" s="130">
        <f t="shared" si="7"/>
        <v>0</v>
      </c>
      <c r="T6" s="130">
        <f t="shared" si="7"/>
        <v>0</v>
      </c>
      <c r="U6" s="135">
        <f t="shared" si="6"/>
        <v>0</v>
      </c>
    </row>
    <row r="7" spans="1:21" x14ac:dyDescent="0.2">
      <c r="A7" s="136">
        <v>5</v>
      </c>
      <c r="B7" s="133"/>
      <c r="C7" s="133"/>
      <c r="D7" s="133"/>
      <c r="E7" s="130"/>
      <c r="F7" s="130">
        <f t="shared" si="1"/>
        <v>0</v>
      </c>
      <c r="G7" s="134"/>
      <c r="H7" s="130">
        <f t="shared" si="2"/>
        <v>0</v>
      </c>
      <c r="I7" s="130">
        <f t="shared" si="4"/>
        <v>0</v>
      </c>
      <c r="J7" s="130">
        <f t="shared" ref="J7:T7" si="8">IFERROR(($E$7*$G$7)/12,"")</f>
        <v>0</v>
      </c>
      <c r="K7" s="130">
        <f t="shared" si="8"/>
        <v>0</v>
      </c>
      <c r="L7" s="130">
        <f t="shared" si="8"/>
        <v>0</v>
      </c>
      <c r="M7" s="130">
        <f t="shared" si="8"/>
        <v>0</v>
      </c>
      <c r="N7" s="130">
        <f t="shared" si="8"/>
        <v>0</v>
      </c>
      <c r="O7" s="130">
        <f t="shared" si="8"/>
        <v>0</v>
      </c>
      <c r="P7" s="130">
        <f t="shared" si="8"/>
        <v>0</v>
      </c>
      <c r="Q7" s="130">
        <f t="shared" si="8"/>
        <v>0</v>
      </c>
      <c r="R7" s="130">
        <f t="shared" si="8"/>
        <v>0</v>
      </c>
      <c r="S7" s="130">
        <f t="shared" si="8"/>
        <v>0</v>
      </c>
      <c r="T7" s="130">
        <f t="shared" si="8"/>
        <v>0</v>
      </c>
      <c r="U7" s="135">
        <f t="shared" si="6"/>
        <v>0</v>
      </c>
    </row>
    <row r="8" spans="1:21" x14ac:dyDescent="0.2">
      <c r="A8" s="136">
        <v>6</v>
      </c>
      <c r="B8" s="137"/>
      <c r="C8" s="137"/>
      <c r="D8" s="137"/>
      <c r="E8" s="138"/>
      <c r="F8" s="130">
        <f t="shared" si="1"/>
        <v>0</v>
      </c>
      <c r="G8" s="139"/>
      <c r="H8" s="138">
        <f t="shared" si="2"/>
        <v>0</v>
      </c>
      <c r="I8" s="130">
        <f t="shared" si="4"/>
        <v>0</v>
      </c>
      <c r="J8" s="130">
        <f t="shared" ref="J8:T8" si="9">IFERROR(($E$8*$G$8)/12,"")</f>
        <v>0</v>
      </c>
      <c r="K8" s="130">
        <f t="shared" si="9"/>
        <v>0</v>
      </c>
      <c r="L8" s="130">
        <f t="shared" si="9"/>
        <v>0</v>
      </c>
      <c r="M8" s="130">
        <f t="shared" si="9"/>
        <v>0</v>
      </c>
      <c r="N8" s="130">
        <f t="shared" si="9"/>
        <v>0</v>
      </c>
      <c r="O8" s="130">
        <f t="shared" si="9"/>
        <v>0</v>
      </c>
      <c r="P8" s="130">
        <f t="shared" si="9"/>
        <v>0</v>
      </c>
      <c r="Q8" s="130">
        <f t="shared" si="9"/>
        <v>0</v>
      </c>
      <c r="R8" s="130">
        <f t="shared" si="9"/>
        <v>0</v>
      </c>
      <c r="S8" s="130">
        <f t="shared" si="9"/>
        <v>0</v>
      </c>
      <c r="T8" s="130">
        <f t="shared" si="9"/>
        <v>0</v>
      </c>
      <c r="U8" s="135">
        <f t="shared" si="6"/>
        <v>0</v>
      </c>
    </row>
    <row r="9" spans="1:21" ht="13.5" thickBot="1" x14ac:dyDescent="0.25">
      <c r="A9" s="140">
        <v>7</v>
      </c>
      <c r="B9" s="141"/>
      <c r="C9" s="141"/>
      <c r="D9" s="141"/>
      <c r="E9" s="142"/>
      <c r="F9" s="130">
        <f t="shared" si="1"/>
        <v>0</v>
      </c>
      <c r="G9" s="142"/>
      <c r="H9" s="130">
        <f t="shared" si="2"/>
        <v>0</v>
      </c>
      <c r="I9" s="130">
        <f t="shared" si="4"/>
        <v>0</v>
      </c>
      <c r="J9" s="130">
        <f t="shared" ref="J9:T9" si="10">IFERROR(($E$9*$G$9)/12,"")</f>
        <v>0</v>
      </c>
      <c r="K9" s="130">
        <f t="shared" si="10"/>
        <v>0</v>
      </c>
      <c r="L9" s="130">
        <f t="shared" si="10"/>
        <v>0</v>
      </c>
      <c r="M9" s="130">
        <f t="shared" si="10"/>
        <v>0</v>
      </c>
      <c r="N9" s="130">
        <f t="shared" si="10"/>
        <v>0</v>
      </c>
      <c r="O9" s="130">
        <f t="shared" si="10"/>
        <v>0</v>
      </c>
      <c r="P9" s="130">
        <f t="shared" si="10"/>
        <v>0</v>
      </c>
      <c r="Q9" s="130">
        <f t="shared" si="10"/>
        <v>0</v>
      </c>
      <c r="R9" s="130">
        <f t="shared" si="10"/>
        <v>0</v>
      </c>
      <c r="S9" s="130">
        <f t="shared" si="10"/>
        <v>0</v>
      </c>
      <c r="T9" s="130">
        <f t="shared" si="10"/>
        <v>0</v>
      </c>
      <c r="U9" s="135">
        <f t="shared" si="6"/>
        <v>0</v>
      </c>
    </row>
    <row r="10" spans="1:21" ht="13.5" thickBot="1" x14ac:dyDescent="0.25">
      <c r="A10" s="143"/>
      <c r="B10" s="144"/>
      <c r="C10" s="144"/>
      <c r="D10" s="144"/>
      <c r="E10" s="145">
        <f>SUM(E3:E9)</f>
        <v>77400</v>
      </c>
      <c r="F10" s="146">
        <f>SUM(F3:F9)</f>
        <v>70055</v>
      </c>
      <c r="G10" s="147"/>
      <c r="H10" s="148">
        <f t="shared" ref="H10:U10" si="11">SUM(H3:H9)</f>
        <v>15480</v>
      </c>
      <c r="I10" s="145">
        <f t="shared" si="11"/>
        <v>1290</v>
      </c>
      <c r="J10" s="145">
        <f t="shared" si="11"/>
        <v>1290</v>
      </c>
      <c r="K10" s="145">
        <f t="shared" si="11"/>
        <v>1290</v>
      </c>
      <c r="L10" s="145">
        <f t="shared" si="11"/>
        <v>1290</v>
      </c>
      <c r="M10" s="145">
        <f t="shared" si="11"/>
        <v>1290</v>
      </c>
      <c r="N10" s="145">
        <f t="shared" si="11"/>
        <v>1290</v>
      </c>
      <c r="O10" s="145">
        <f t="shared" si="11"/>
        <v>1290</v>
      </c>
      <c r="P10" s="145">
        <f t="shared" si="11"/>
        <v>1290</v>
      </c>
      <c r="Q10" s="145">
        <f t="shared" si="11"/>
        <v>1290</v>
      </c>
      <c r="R10" s="145">
        <f t="shared" si="11"/>
        <v>1290</v>
      </c>
      <c r="S10" s="145">
        <f t="shared" si="11"/>
        <v>1290</v>
      </c>
      <c r="T10" s="145">
        <f t="shared" si="11"/>
        <v>1290</v>
      </c>
      <c r="U10" s="149">
        <f t="shared" si="11"/>
        <v>54575</v>
      </c>
    </row>
    <row r="11" spans="1:21" ht="13.5" thickBot="1" x14ac:dyDescent="0.25">
      <c r="E11" s="150"/>
    </row>
    <row r="12" spans="1:21" ht="13.5" thickBot="1" x14ac:dyDescent="0.25">
      <c r="B12" s="249" t="s">
        <v>430</v>
      </c>
      <c r="C12" s="151" t="str">
        <f>C3</f>
        <v>INW 12/20</v>
      </c>
      <c r="D12" s="152">
        <v>6950</v>
      </c>
    </row>
    <row r="13" spans="1:21" x14ac:dyDescent="0.2">
      <c r="B13" s="250"/>
      <c r="C13" s="151" t="str">
        <f>C4</f>
        <v>INW 54/Z/20</v>
      </c>
      <c r="D13" s="154">
        <v>395</v>
      </c>
    </row>
    <row r="14" spans="1:21" x14ac:dyDescent="0.2">
      <c r="B14" s="250"/>
      <c r="C14" s="153"/>
      <c r="D14" s="154"/>
      <c r="J14" s="155"/>
    </row>
    <row r="15" spans="1:21" x14ac:dyDescent="0.2">
      <c r="B15" s="250"/>
      <c r="C15" s="153"/>
      <c r="D15" s="154"/>
      <c r="R15" s="150"/>
    </row>
    <row r="16" spans="1:21" x14ac:dyDescent="0.2">
      <c r="B16" s="250"/>
      <c r="C16" s="153"/>
      <c r="D16" s="156"/>
    </row>
    <row r="17" spans="2:17" x14ac:dyDescent="0.2">
      <c r="B17" s="250"/>
      <c r="C17" s="153"/>
      <c r="D17" s="156"/>
      <c r="E17" s="150"/>
      <c r="H17" s="150"/>
      <c r="Q17" s="150"/>
    </row>
    <row r="18" spans="2:17" ht="13.5" thickBot="1" x14ac:dyDescent="0.25">
      <c r="B18" s="251"/>
      <c r="C18" s="157"/>
      <c r="D18" s="158"/>
      <c r="F18" s="150"/>
      <c r="O18" s="150"/>
    </row>
    <row r="20" spans="2:17" x14ac:dyDescent="0.2">
      <c r="H20" s="150"/>
    </row>
    <row r="21" spans="2:17" x14ac:dyDescent="0.2">
      <c r="F21" s="150"/>
    </row>
  </sheetData>
  <mergeCells count="1">
    <mergeCell ref="B12:B1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27"/>
  <sheetViews>
    <sheetView showGridLines="0" workbookViewId="0">
      <selection activeCell="I27" sqref="I27"/>
    </sheetView>
  </sheetViews>
  <sheetFormatPr defaultColWidth="8.7109375" defaultRowHeight="12.75" x14ac:dyDescent="0.2"/>
  <cols>
    <col min="1" max="1" width="13.85546875" style="159" customWidth="1"/>
    <col min="2" max="2" width="21.28515625" style="159" bestFit="1" customWidth="1"/>
    <col min="3" max="3" width="9.85546875" style="159" bestFit="1" customWidth="1"/>
    <col min="4" max="5" width="11.5703125" style="159" customWidth="1"/>
    <col min="6" max="6" width="11.85546875" style="159" bestFit="1" customWidth="1"/>
    <col min="7" max="7" width="12" style="159" customWidth="1"/>
    <col min="8" max="8" width="13.140625" style="159" customWidth="1"/>
    <col min="9" max="9" width="14.85546875" style="159" customWidth="1"/>
    <col min="10" max="10" width="9.42578125" style="159" bestFit="1" customWidth="1"/>
    <col min="11" max="12" width="10.85546875" style="159" bestFit="1" customWidth="1"/>
    <col min="13" max="13" width="14" style="159" customWidth="1"/>
    <col min="14" max="16384" width="8.7109375" style="159"/>
  </cols>
  <sheetData>
    <row r="1" spans="1:13" ht="13.5" thickBot="1" x14ac:dyDescent="0.25">
      <c r="A1" s="252" t="s">
        <v>431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4"/>
    </row>
    <row r="2" spans="1:13" ht="13.5" thickBot="1" x14ac:dyDescent="0.25"/>
    <row r="3" spans="1:13" ht="14.45" customHeight="1" x14ac:dyDescent="0.2">
      <c r="A3" s="255" t="s">
        <v>432</v>
      </c>
      <c r="B3" s="160" t="s">
        <v>433</v>
      </c>
      <c r="C3" s="161">
        <v>9.7600000000000006E-2</v>
      </c>
    </row>
    <row r="4" spans="1:13" ht="14.45" customHeight="1" x14ac:dyDescent="0.2">
      <c r="A4" s="256"/>
      <c r="B4" s="160" t="s">
        <v>434</v>
      </c>
      <c r="C4" s="161">
        <v>1.4999999999999999E-2</v>
      </c>
    </row>
    <row r="5" spans="1:13" ht="15" customHeight="1" x14ac:dyDescent="0.2">
      <c r="A5" s="256"/>
      <c r="B5" s="160" t="s">
        <v>435</v>
      </c>
      <c r="C5" s="161">
        <v>6.5000000000000002E-2</v>
      </c>
    </row>
    <row r="6" spans="1:13" ht="14.45" customHeight="1" x14ac:dyDescent="0.2">
      <c r="A6" s="256"/>
      <c r="B6" s="160" t="s">
        <v>436</v>
      </c>
      <c r="C6" s="161">
        <v>2.4500000000000001E-2</v>
      </c>
    </row>
    <row r="7" spans="1:13" ht="15" customHeight="1" x14ac:dyDescent="0.2">
      <c r="A7" s="256"/>
      <c r="B7" s="160" t="s">
        <v>437</v>
      </c>
      <c r="C7" s="161">
        <v>0.09</v>
      </c>
    </row>
    <row r="8" spans="1:13" ht="15" customHeight="1" x14ac:dyDescent="0.2">
      <c r="A8" s="256"/>
      <c r="B8" s="160" t="s">
        <v>438</v>
      </c>
      <c r="C8" s="161">
        <v>7.7499999999999999E-2</v>
      </c>
    </row>
    <row r="9" spans="1:13" ht="14.45" customHeight="1" x14ac:dyDescent="0.2">
      <c r="A9" s="256"/>
      <c r="B9" s="160" t="s">
        <v>439</v>
      </c>
      <c r="C9" s="161">
        <v>0.18</v>
      </c>
    </row>
    <row r="10" spans="1:13" ht="14.45" customHeight="1" x14ac:dyDescent="0.2">
      <c r="A10" s="256"/>
      <c r="B10" s="160" t="s">
        <v>440</v>
      </c>
      <c r="C10" s="161">
        <v>1.7999999999999999E-2</v>
      </c>
    </row>
    <row r="11" spans="1:13" ht="15" customHeight="1" x14ac:dyDescent="0.2">
      <c r="A11" s="256"/>
      <c r="B11" s="160" t="s">
        <v>441</v>
      </c>
      <c r="C11" s="161">
        <v>2.4500000000000001E-2</v>
      </c>
    </row>
    <row r="12" spans="1:13" ht="13.5" thickBot="1" x14ac:dyDescent="0.25">
      <c r="A12" s="257"/>
      <c r="B12" s="160" t="s">
        <v>442</v>
      </c>
      <c r="C12" s="161">
        <v>1E-3</v>
      </c>
    </row>
    <row r="13" spans="1:13" ht="13.5" thickBot="1" x14ac:dyDescent="0.25">
      <c r="D13" s="162"/>
      <c r="E13" s="162"/>
      <c r="G13" s="163"/>
      <c r="K13" s="163"/>
    </row>
    <row r="14" spans="1:13" ht="26.25" thickBot="1" x14ac:dyDescent="0.25">
      <c r="A14" s="164" t="s">
        <v>476</v>
      </c>
      <c r="B14" s="164" t="s">
        <v>444</v>
      </c>
      <c r="C14" s="165" t="s">
        <v>445</v>
      </c>
      <c r="D14" s="165" t="s">
        <v>446</v>
      </c>
      <c r="E14" s="165" t="s">
        <v>447</v>
      </c>
      <c r="F14" s="165" t="s">
        <v>448</v>
      </c>
      <c r="G14" s="165" t="s">
        <v>449</v>
      </c>
      <c r="H14" s="165" t="s">
        <v>450</v>
      </c>
      <c r="I14" s="165" t="s">
        <v>451</v>
      </c>
      <c r="J14" s="165" t="s">
        <v>452</v>
      </c>
      <c r="K14" s="165" t="s">
        <v>439</v>
      </c>
      <c r="L14" s="165" t="s">
        <v>453</v>
      </c>
      <c r="M14" s="166" t="s">
        <v>454</v>
      </c>
    </row>
    <row r="15" spans="1:13" x14ac:dyDescent="0.2">
      <c r="A15" s="167" t="s">
        <v>477</v>
      </c>
      <c r="B15" s="167">
        <v>6500</v>
      </c>
      <c r="C15" s="167">
        <f>B15*$C$3</f>
        <v>634.40000000000009</v>
      </c>
      <c r="D15" s="167">
        <f>B15*$C$4</f>
        <v>97.5</v>
      </c>
      <c r="E15" s="167">
        <f>B15*$C$6</f>
        <v>159.25</v>
      </c>
      <c r="F15" s="167">
        <f>B15-C15-D15-E15</f>
        <v>5608.85</v>
      </c>
      <c r="G15" s="167">
        <f>F15*$C$7</f>
        <v>504.79650000000004</v>
      </c>
      <c r="H15" s="167">
        <f>IF(B15&lt;&gt;"",111.25,"")</f>
        <v>111.25</v>
      </c>
      <c r="I15" s="167">
        <f>IF(B15="","",F15-H15)</f>
        <v>5497.6</v>
      </c>
      <c r="J15" s="167">
        <f>IF(B15&lt;&gt;"",46.33,"")</f>
        <v>46.33</v>
      </c>
      <c r="K15" s="167">
        <f>IF(B15="","",I15*$C$9-J15)</f>
        <v>943.23799999999994</v>
      </c>
      <c r="L15" s="168">
        <f>IF(B15="","",K15-(F15*$C$8))</f>
        <v>508.55212499999993</v>
      </c>
      <c r="M15" s="167">
        <f>IF(F15=0,"",B15-C15-D15-E15-G15-L15)</f>
        <v>4595.5013749999998</v>
      </c>
    </row>
    <row r="16" spans="1:13" x14ac:dyDescent="0.2">
      <c r="A16" s="167" t="s">
        <v>478</v>
      </c>
      <c r="B16" s="167">
        <v>4500</v>
      </c>
      <c r="C16" s="167">
        <f t="shared" ref="C16:C18" si="0">B16*$C$3</f>
        <v>439.20000000000005</v>
      </c>
      <c r="D16" s="167">
        <f t="shared" ref="D16:D18" si="1">B16*$C$4</f>
        <v>67.5</v>
      </c>
      <c r="E16" s="167">
        <f t="shared" ref="E16:E18" si="2">B16*$C$6</f>
        <v>110.25</v>
      </c>
      <c r="F16" s="167">
        <f t="shared" ref="F16:F18" si="3">B16-C16-D16-E16</f>
        <v>3883.05</v>
      </c>
      <c r="G16" s="167">
        <f t="shared" ref="G16:G18" si="4">F16*$C$7</f>
        <v>349.47449999999998</v>
      </c>
      <c r="H16" s="167">
        <f t="shared" ref="H16:H18" si="5">IF(B16&lt;&gt;"",111.25,"")</f>
        <v>111.25</v>
      </c>
      <c r="I16" s="167">
        <f t="shared" ref="I16:I18" si="6">IF(B16="","",F16-H16)</f>
        <v>3771.8</v>
      </c>
      <c r="J16" s="167">
        <f t="shared" ref="J16:J18" si="7">IF(B16&lt;&gt;"",46.33,"")</f>
        <v>46.33</v>
      </c>
      <c r="K16" s="167">
        <f t="shared" ref="K16:K18" si="8">IF(B16="","",I16*$C$9-J16)</f>
        <v>632.59399999999994</v>
      </c>
      <c r="L16" s="168">
        <f t="shared" ref="L16:L18" si="9">IF(B16="","",K16-(F16*$C$8))</f>
        <v>331.65762499999994</v>
      </c>
      <c r="M16" s="167">
        <f t="shared" ref="M16:M18" si="10">IF(F16=0,"",B16-C16-D16-E16-G16-L16)</f>
        <v>3201.9178750000005</v>
      </c>
    </row>
    <row r="17" spans="1:13" x14ac:dyDescent="0.2">
      <c r="A17" s="169" t="s">
        <v>479</v>
      </c>
      <c r="B17" s="170">
        <v>5100</v>
      </c>
      <c r="C17" s="167">
        <f t="shared" si="0"/>
        <v>497.76000000000005</v>
      </c>
      <c r="D17" s="167">
        <f t="shared" si="1"/>
        <v>76.5</v>
      </c>
      <c r="E17" s="167">
        <f t="shared" si="2"/>
        <v>124.95</v>
      </c>
      <c r="F17" s="167">
        <f t="shared" si="3"/>
        <v>4400.79</v>
      </c>
      <c r="G17" s="167">
        <f t="shared" si="4"/>
        <v>396.0711</v>
      </c>
      <c r="H17" s="167">
        <f t="shared" si="5"/>
        <v>111.25</v>
      </c>
      <c r="I17" s="167">
        <f t="shared" si="6"/>
        <v>4289.54</v>
      </c>
      <c r="J17" s="167">
        <f t="shared" si="7"/>
        <v>46.33</v>
      </c>
      <c r="K17" s="167">
        <f t="shared" si="8"/>
        <v>725.78719999999987</v>
      </c>
      <c r="L17" s="168">
        <f t="shared" si="9"/>
        <v>384.72597499999989</v>
      </c>
      <c r="M17" s="167">
        <f t="shared" si="10"/>
        <v>3619.992925</v>
      </c>
    </row>
    <row r="18" spans="1:13" ht="13.5" thickBot="1" x14ac:dyDescent="0.25">
      <c r="A18" s="171"/>
      <c r="B18" s="172"/>
      <c r="C18" s="173">
        <f t="shared" si="0"/>
        <v>0</v>
      </c>
      <c r="D18" s="173">
        <f t="shared" si="1"/>
        <v>0</v>
      </c>
      <c r="E18" s="173">
        <f t="shared" si="2"/>
        <v>0</v>
      </c>
      <c r="F18" s="173">
        <f t="shared" si="3"/>
        <v>0</v>
      </c>
      <c r="G18" s="173">
        <f t="shared" si="4"/>
        <v>0</v>
      </c>
      <c r="H18" s="173" t="str">
        <f t="shared" si="5"/>
        <v/>
      </c>
      <c r="I18" s="173" t="str">
        <f t="shared" si="6"/>
        <v/>
      </c>
      <c r="J18" s="173" t="str">
        <f t="shared" si="7"/>
        <v/>
      </c>
      <c r="K18" s="173" t="str">
        <f t="shared" si="8"/>
        <v/>
      </c>
      <c r="L18" s="174" t="str">
        <f t="shared" si="9"/>
        <v/>
      </c>
      <c r="M18" s="173" t="str">
        <f t="shared" si="10"/>
        <v/>
      </c>
    </row>
    <row r="19" spans="1:13" ht="13.5" thickBot="1" x14ac:dyDescent="0.25">
      <c r="A19" s="175"/>
      <c r="B19" s="176">
        <f>SUM(B15:B18)</f>
        <v>16100</v>
      </c>
      <c r="C19" s="176">
        <f t="shared" ref="C19:M19" si="11">SUM(C15:C18)</f>
        <v>1571.3600000000001</v>
      </c>
      <c r="D19" s="176">
        <f t="shared" si="11"/>
        <v>241.5</v>
      </c>
      <c r="E19" s="176">
        <f t="shared" si="11"/>
        <v>394.45</v>
      </c>
      <c r="F19" s="176">
        <f t="shared" si="11"/>
        <v>13892.690000000002</v>
      </c>
      <c r="G19" s="176">
        <f t="shared" si="11"/>
        <v>1250.3420999999998</v>
      </c>
      <c r="H19" s="176">
        <f t="shared" si="11"/>
        <v>333.75</v>
      </c>
      <c r="I19" s="176">
        <f t="shared" si="11"/>
        <v>13558.940000000002</v>
      </c>
      <c r="J19" s="176">
        <f t="shared" si="11"/>
        <v>138.99</v>
      </c>
      <c r="K19" s="176">
        <f t="shared" si="11"/>
        <v>2301.6191999999996</v>
      </c>
      <c r="L19" s="177">
        <f t="shared" si="11"/>
        <v>1224.9357249999998</v>
      </c>
      <c r="M19" s="176">
        <f t="shared" si="11"/>
        <v>11417.412175000001</v>
      </c>
    </row>
    <row r="20" spans="1:13" x14ac:dyDescent="0.2">
      <c r="A20" s="178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</row>
    <row r="21" spans="1:13" x14ac:dyDescent="0.2">
      <c r="A21" s="178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</row>
    <row r="22" spans="1:13" ht="13.5" thickBot="1" x14ac:dyDescent="0.25">
      <c r="A22" s="180" t="s">
        <v>455</v>
      </c>
      <c r="C22" s="162"/>
      <c r="D22" s="162"/>
      <c r="E22" s="162"/>
      <c r="F22" s="162"/>
      <c r="G22" s="162"/>
    </row>
    <row r="23" spans="1:13" ht="13.5" thickBot="1" x14ac:dyDescent="0.25">
      <c r="A23" s="181" t="s">
        <v>443</v>
      </c>
      <c r="B23" s="164" t="s">
        <v>445</v>
      </c>
      <c r="C23" s="164" t="s">
        <v>446</v>
      </c>
      <c r="D23" s="165" t="s">
        <v>456</v>
      </c>
      <c r="E23" s="165" t="s">
        <v>441</v>
      </c>
      <c r="F23" s="165" t="s">
        <v>442</v>
      </c>
      <c r="G23" s="182" t="s">
        <v>457</v>
      </c>
      <c r="M23" s="183"/>
    </row>
    <row r="24" spans="1:13" x14ac:dyDescent="0.2">
      <c r="A24" s="169"/>
      <c r="B24" s="184">
        <f>B19*C3</f>
        <v>1571.3600000000001</v>
      </c>
      <c r="C24" s="184">
        <f>B19*C5</f>
        <v>1046.5</v>
      </c>
      <c r="D24" s="184">
        <f>B19*C10</f>
        <v>289.79999999999995</v>
      </c>
      <c r="E24" s="184">
        <f>B19*C11</f>
        <v>394.45</v>
      </c>
      <c r="F24" s="184">
        <f>B19*C12</f>
        <v>16.100000000000001</v>
      </c>
      <c r="G24" s="184">
        <f>B24+C24+D24+E24+F24</f>
        <v>3318.2099999999996</v>
      </c>
    </row>
    <row r="25" spans="1:13" x14ac:dyDescent="0.2">
      <c r="A25" s="169"/>
      <c r="B25" s="170">
        <f>B15*$C$3</f>
        <v>634.40000000000009</v>
      </c>
      <c r="C25" s="170">
        <f>B15*$C$5</f>
        <v>422.5</v>
      </c>
      <c r="D25" s="170">
        <f>B15*$C$10</f>
        <v>116.99999999999999</v>
      </c>
      <c r="E25" s="170">
        <f>B15*$C$11</f>
        <v>159.25</v>
      </c>
      <c r="F25" s="170">
        <f>B15*$C$12</f>
        <v>6.5</v>
      </c>
      <c r="G25" s="170">
        <f>SUM(B25:F25)</f>
        <v>1339.65</v>
      </c>
      <c r="I25" s="183"/>
    </row>
    <row r="26" spans="1:13" x14ac:dyDescent="0.2">
      <c r="A26" s="169"/>
      <c r="B26" s="170">
        <f t="shared" ref="B26:B27" si="12">B16*$C$3</f>
        <v>439.20000000000005</v>
      </c>
      <c r="C26" s="170">
        <f t="shared" ref="C26:C27" si="13">B16*$C$5</f>
        <v>292.5</v>
      </c>
      <c r="D26" s="170">
        <f t="shared" ref="D26:D27" si="14">B16*$C$10</f>
        <v>81</v>
      </c>
      <c r="E26" s="170">
        <f t="shared" ref="E26:E27" si="15">B16*$C$11</f>
        <v>110.25</v>
      </c>
      <c r="F26" s="170">
        <f t="shared" ref="F26:F27" si="16">B16*$C$12</f>
        <v>4.5</v>
      </c>
      <c r="G26" s="170">
        <f t="shared" ref="G26:G27" si="17">SUM(B26:F26)</f>
        <v>927.45</v>
      </c>
    </row>
    <row r="27" spans="1:13" x14ac:dyDescent="0.2">
      <c r="A27" s="169"/>
      <c r="B27" s="170">
        <f t="shared" si="12"/>
        <v>497.76000000000005</v>
      </c>
      <c r="C27" s="170">
        <f t="shared" si="13"/>
        <v>331.5</v>
      </c>
      <c r="D27" s="170">
        <f t="shared" si="14"/>
        <v>91.8</v>
      </c>
      <c r="E27" s="170">
        <f t="shared" si="15"/>
        <v>124.95</v>
      </c>
      <c r="F27" s="170">
        <f t="shared" si="16"/>
        <v>5.1000000000000005</v>
      </c>
      <c r="G27" s="170">
        <f t="shared" si="17"/>
        <v>1051.1099999999999</v>
      </c>
    </row>
  </sheetData>
  <mergeCells count="2">
    <mergeCell ref="A1:M1"/>
    <mergeCell ref="A3:A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</sheetPr>
  <dimension ref="A1:AF15"/>
  <sheetViews>
    <sheetView showGridLines="0" workbookViewId="0">
      <selection activeCell="A10" sqref="A10"/>
    </sheetView>
  </sheetViews>
  <sheetFormatPr defaultColWidth="8.85546875" defaultRowHeight="12.75" x14ac:dyDescent="0.2"/>
  <cols>
    <col min="1" max="1" width="13.5703125" style="185" bestFit="1" customWidth="1"/>
    <col min="2" max="2" width="9" style="185" bestFit="1" customWidth="1"/>
    <col min="3" max="19" width="9.85546875" style="185" bestFit="1" customWidth="1"/>
    <col min="20" max="31" width="8.85546875" style="185"/>
    <col min="32" max="32" width="2.5703125" style="185" bestFit="1" customWidth="1"/>
    <col min="33" max="16384" width="8.85546875" style="185"/>
  </cols>
  <sheetData>
    <row r="1" spans="1:32" ht="13.5" thickBot="1" x14ac:dyDescent="0.25">
      <c r="A1" s="258" t="s">
        <v>458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60"/>
    </row>
    <row r="3" spans="1:32" x14ac:dyDescent="0.2">
      <c r="A3" s="186" t="s">
        <v>459</v>
      </c>
      <c r="B3" s="187">
        <v>12</v>
      </c>
    </row>
    <row r="4" spans="1:32" x14ac:dyDescent="0.2">
      <c r="A4" s="186" t="s">
        <v>460</v>
      </c>
      <c r="B4" s="187">
        <v>3</v>
      </c>
    </row>
    <row r="5" spans="1:32" x14ac:dyDescent="0.2">
      <c r="A5" s="186" t="s">
        <v>461</v>
      </c>
      <c r="B5" s="188">
        <f ca="1">TODAY()</f>
        <v>44638</v>
      </c>
      <c r="AF5" s="185">
        <v>1</v>
      </c>
    </row>
    <row r="6" spans="1:32" x14ac:dyDescent="0.2">
      <c r="A6" s="186" t="s">
        <v>462</v>
      </c>
      <c r="B6" s="189" t="str">
        <f ca="1">IF(B3+B4&lt;14,YEAR(B5),YEAR(B5)&amp;"/"&amp;(YEAR(B5))+1)</f>
        <v>2022/2023</v>
      </c>
      <c r="AF6" s="185">
        <v>2</v>
      </c>
    </row>
    <row r="7" spans="1:32" ht="13.5" thickBot="1" x14ac:dyDescent="0.25">
      <c r="AF7" s="185">
        <v>3</v>
      </c>
    </row>
    <row r="8" spans="1:32" ht="13.5" thickBot="1" x14ac:dyDescent="0.25">
      <c r="A8" s="190" t="s">
        <v>463</v>
      </c>
      <c r="B8" s="191">
        <f>$B$4</f>
        <v>3</v>
      </c>
      <c r="C8" s="191">
        <f>IF(B8=12,1,IF(C9&lt;&gt;0,B8+1,""))</f>
        <v>4</v>
      </c>
      <c r="D8" s="191">
        <f t="shared" ref="D8:H8" si="0">IF(C8=12,1,IF(D9&lt;&gt;0,C8+1,""))</f>
        <v>5</v>
      </c>
      <c r="E8" s="191">
        <f t="shared" si="0"/>
        <v>6</v>
      </c>
      <c r="F8" s="191">
        <f t="shared" si="0"/>
        <v>7</v>
      </c>
      <c r="G8" s="191">
        <f t="shared" si="0"/>
        <v>8</v>
      </c>
      <c r="H8" s="191">
        <f t="shared" si="0"/>
        <v>9</v>
      </c>
      <c r="I8" s="191">
        <f>IF(H8=12,1,IF(I9&lt;&gt;0,H8+1,""))</f>
        <v>10</v>
      </c>
      <c r="J8" s="191">
        <f t="shared" ref="J8:N8" si="1">IF(I8=12,1,IF(J9&lt;&gt;0,I8+1,""))</f>
        <v>11</v>
      </c>
      <c r="K8" s="191">
        <f t="shared" si="1"/>
        <v>12</v>
      </c>
      <c r="L8" s="191">
        <f t="shared" si="1"/>
        <v>1</v>
      </c>
      <c r="M8" s="191">
        <f t="shared" si="1"/>
        <v>2</v>
      </c>
      <c r="N8" s="191" t="str">
        <f t="shared" si="1"/>
        <v/>
      </c>
      <c r="O8" s="191" t="str">
        <f>IF(N8=12,1,IF(O9&lt;&gt;0,N8+1,""))</f>
        <v/>
      </c>
      <c r="P8" s="191" t="str">
        <f t="shared" ref="P8:S8" si="2">IF(O8=12,1,IF(P9&lt;&gt;0,O8+1,""))</f>
        <v/>
      </c>
      <c r="Q8" s="191" t="str">
        <f t="shared" si="2"/>
        <v/>
      </c>
      <c r="R8" s="191" t="str">
        <f t="shared" si="2"/>
        <v/>
      </c>
      <c r="S8" s="191" t="str">
        <f t="shared" si="2"/>
        <v/>
      </c>
      <c r="AF8" s="185">
        <v>4</v>
      </c>
    </row>
    <row r="9" spans="1:32" x14ac:dyDescent="0.2">
      <c r="A9" s="192">
        <v>1190</v>
      </c>
      <c r="B9" s="193">
        <f>IFERROR($A$9/$B$3,0)</f>
        <v>99.166666666666671</v>
      </c>
      <c r="C9" s="193">
        <f>IFERROR(($A$9-$B$9)/($B$3-1),0)</f>
        <v>99.166666666666657</v>
      </c>
      <c r="D9" s="193">
        <f>IFERROR(($A$9-$B$9-$C$9)/($B$3-2),0)</f>
        <v>99.166666666666657</v>
      </c>
      <c r="E9" s="193">
        <f>IFERROR(($A$9-$B$9-$C$9-$D$9)/($B$3-3),0)</f>
        <v>99.166666666666671</v>
      </c>
      <c r="F9" s="193">
        <f>IFERROR(($A$9-$B$9-$C$9-$D$9-$E$9)/($B$3-4),0)</f>
        <v>99.166666666666671</v>
      </c>
      <c r="G9" s="193">
        <f>IFERROR(($A$9-$B$9-$C$9-$D$9-$E$9-$F$9)/($B$3-5),0)</f>
        <v>99.166666666666671</v>
      </c>
      <c r="H9" s="193">
        <f>IFERROR(($A$9-$B$9-$C$9-$D$9-$E$9-$F$9-$G$9)/($B$3-6),0)</f>
        <v>99.166666666666686</v>
      </c>
      <c r="I9" s="193">
        <f>IFERROR(($A$9-$B$9-$C$9-$D$9-$E$9-$F$9-$G$9-$H$9)/($B$3-7),0)</f>
        <v>99.166666666666686</v>
      </c>
      <c r="J9" s="193">
        <f>IFERROR(($A$9-$B$9-$C$9-$D$9-$E$9-$F$9-$G$9-$H$9-$I$9)/($B$3-8),0)</f>
        <v>99.166666666666686</v>
      </c>
      <c r="K9" s="193">
        <f>IFERROR(($A$9-$B$9-$C$9-$D$9-$E$9-$F$9-$G$9-$H$9-$I$9-$J$9)/($B$3-9),0)</f>
        <v>99.166666666666686</v>
      </c>
      <c r="L9" s="193">
        <f>IFERROR(($A$9-$B$9-$C$9-$D$9-$E$9-$F$9-$G$9-$H$9-$I$9-$J$9-$K$9)/($B$3-10),0)</f>
        <v>99.166666666666686</v>
      </c>
      <c r="M9" s="193">
        <f>IFERROR(($A$9-$B$9-$C$9-$D$9-$E$9-$F$9-$G$9-$H$9-$I$9-$J$9-$K$9-$L$9)/($B$3-11),0)</f>
        <v>99.166666666666686</v>
      </c>
      <c r="N9" s="193">
        <f>IFERROR(($A$9-$B$9-$C$9-$D$9-$E$9-$F$9-$G$9-$H$9-$I$9-$J$9-$K$9-$L$9-$M$9)/($B$3-12),0)</f>
        <v>0</v>
      </c>
      <c r="O9" s="193">
        <f>IFERROR(($A$9-$B$9-$C$9-$D$9-$E$9-$F$9-$G$9-$H$9-$I$9-$J$9-$K$9-$L$9-$M$9-$N$9)/($B$3-13),0)</f>
        <v>0</v>
      </c>
      <c r="P9" s="193">
        <f>IFERROR(($A$9-$B$9-$C$9-$D$9-$E$9-$F$9-$G$9-$H$9-$I$9-$J$9-$K$9-$L$9-$M$9-$N$9-$O$9)/($B$3-14),0)</f>
        <v>0</v>
      </c>
      <c r="Q9" s="193">
        <f>IFERROR(($A$9-$B$9-$C$9-$D$9-$E$9-$F$9-$G$9-$H$9-$I$9-$J$9-$K$9-$L$9-$M$9-$N$9-$O$9-$P$9)/($B$3-15),0)</f>
        <v>0</v>
      </c>
      <c r="R9" s="193">
        <f>IFERROR(($A$9-$B$9-$C$9-$D$9-$E$9-$F$9-$G$9-$H$9-$I$9-$J$9-$K$9-$L$9-$M$9-$N$9-$O$9-$P$9-$Q$9)/($B$3-16),0)</f>
        <v>0</v>
      </c>
      <c r="S9" s="193">
        <f>IFERROR(($A$9-$B$9-$C$9-$D$9-$E$9-$F$9-$G$9-$H$9-$I$9-$J$9-$K$9-$L$9-$M$9-$N$9-$O$9-$P$9-$Q$9-$R$9)/($B$3-17),0)</f>
        <v>0</v>
      </c>
      <c r="AF9" s="185">
        <v>5</v>
      </c>
    </row>
    <row r="10" spans="1:32" x14ac:dyDescent="0.2">
      <c r="AF10" s="185">
        <v>7</v>
      </c>
    </row>
    <row r="11" spans="1:32" x14ac:dyDescent="0.2">
      <c r="AF11" s="185">
        <v>8</v>
      </c>
    </row>
    <row r="12" spans="1:32" x14ac:dyDescent="0.2">
      <c r="AF12" s="185">
        <v>9</v>
      </c>
    </row>
    <row r="13" spans="1:32" x14ac:dyDescent="0.2">
      <c r="AF13" s="185">
        <v>10</v>
      </c>
    </row>
    <row r="14" spans="1:32" x14ac:dyDescent="0.2">
      <c r="AF14" s="185">
        <v>11</v>
      </c>
    </row>
    <row r="15" spans="1:32" x14ac:dyDescent="0.2">
      <c r="AF15" s="185">
        <v>12</v>
      </c>
    </row>
  </sheetData>
  <mergeCells count="1">
    <mergeCell ref="A1:M1"/>
  </mergeCells>
  <dataValidations count="1">
    <dataValidation type="list" allowBlank="1" showInputMessage="1" showErrorMessage="1" sqref="B4">
      <formula1>miesiac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B1:I116"/>
  <sheetViews>
    <sheetView showGridLines="0" workbookViewId="0">
      <selection activeCell="B11" sqref="B11"/>
    </sheetView>
  </sheetViews>
  <sheetFormatPr defaultColWidth="8.85546875" defaultRowHeight="12.75" x14ac:dyDescent="0.2"/>
  <cols>
    <col min="1" max="1" width="2.140625" style="8" customWidth="1"/>
    <col min="2" max="2" width="6.85546875" style="8" bestFit="1" customWidth="1"/>
    <col min="3" max="3" width="11.85546875" style="8" customWidth="1"/>
    <col min="4" max="4" width="31.140625" style="8" customWidth="1"/>
    <col min="5" max="5" width="18" style="21" customWidth="1"/>
    <col min="6" max="6" width="15.140625" style="21" customWidth="1"/>
    <col min="7" max="7" width="6" style="222" bestFit="1" customWidth="1"/>
    <col min="8" max="8" width="12.85546875" style="8" bestFit="1" customWidth="1"/>
    <col min="9" max="9" width="11.85546875" style="8" bestFit="1" customWidth="1"/>
    <col min="10" max="16384" width="8.85546875" style="8"/>
  </cols>
  <sheetData>
    <row r="1" spans="2:9" x14ac:dyDescent="0.2">
      <c r="H1" s="223" t="s">
        <v>0</v>
      </c>
      <c r="I1" s="223" t="s">
        <v>1</v>
      </c>
    </row>
    <row r="2" spans="2:9" ht="13.5" thickBot="1" x14ac:dyDescent="0.25">
      <c r="H2" s="224">
        <f>IF((E116&gt;F116),(E116-F116),0)</f>
        <v>0</v>
      </c>
      <c r="I2" s="224">
        <f>IF((F116&gt;E116),(F116-E116),0)</f>
        <v>0</v>
      </c>
    </row>
    <row r="3" spans="2:9" ht="13.5" thickBot="1" x14ac:dyDescent="0.25">
      <c r="C3" s="261" t="s">
        <v>209</v>
      </c>
      <c r="D3" s="262"/>
      <c r="E3" s="262"/>
      <c r="F3" s="262"/>
      <c r="G3" s="263"/>
    </row>
    <row r="4" spans="2:9" ht="13.5" thickBot="1" x14ac:dyDescent="0.25">
      <c r="B4" s="225" t="s">
        <v>4</v>
      </c>
      <c r="C4" s="226" t="s">
        <v>2</v>
      </c>
      <c r="D4" s="227" t="s">
        <v>110</v>
      </c>
      <c r="E4" s="228" t="s">
        <v>0</v>
      </c>
      <c r="F4" s="229" t="s">
        <v>1</v>
      </c>
      <c r="G4" s="230" t="s">
        <v>236</v>
      </c>
    </row>
    <row r="5" spans="2:9" x14ac:dyDescent="0.2">
      <c r="B5" s="231">
        <f>IF(dekrety!B3&lt;&gt;"",dekrety!B3,"")</f>
        <v>1</v>
      </c>
      <c r="C5" s="231" t="str">
        <f>IF(dekrety!D3&lt;&gt;"",dekrety!D3,"")</f>
        <v>070-4</v>
      </c>
      <c r="D5" s="232" t="str">
        <f>IF(dekrety!E3&lt;&gt;"",dekrety!E3,"")</f>
        <v>Umorzenie środków transportu</v>
      </c>
      <c r="E5" s="233" t="str">
        <f>IF(dekrety!F3&lt;&gt;"",dekrety!F3,"")</f>
        <v/>
      </c>
      <c r="F5" s="233">
        <f>IF(dekrety!G3&lt;&gt;"",dekrety!G3,"")</f>
        <v>15479.999999999995</v>
      </c>
      <c r="G5" s="234">
        <f>IF(dekrety!H3&lt;&gt;"",dekrety!H3,"")</f>
        <v>12</v>
      </c>
    </row>
    <row r="6" spans="2:9" x14ac:dyDescent="0.2">
      <c r="B6" s="231">
        <f>IF(dekrety!B4&lt;&gt;"",dekrety!B4,"")</f>
        <v>1</v>
      </c>
      <c r="C6" s="231" t="str">
        <f>IF(dekrety!D4&lt;&gt;"",dekrety!D4,"")</f>
        <v>401-1</v>
      </c>
      <c r="D6" s="232" t="str">
        <f>IF(dekrety!E4&lt;&gt;"",dekrety!E4,"")</f>
        <v>Amortyzacja KUP</v>
      </c>
      <c r="E6" s="233">
        <f>IF(dekrety!F4&lt;&gt;"",dekrety!F4,"")</f>
        <v>15479.999999999995</v>
      </c>
      <c r="F6" s="233" t="str">
        <f>IF(dekrety!G4&lt;&gt;"",dekrety!G4,"")</f>
        <v/>
      </c>
      <c r="G6" s="234">
        <f>IF(dekrety!H4&lt;&gt;"",dekrety!H4,"")</f>
        <v>12</v>
      </c>
    </row>
    <row r="7" spans="2:9" x14ac:dyDescent="0.2">
      <c r="B7" s="231">
        <f>IF(dekrety!B5&lt;&gt;"",dekrety!B5,"")</f>
        <v>2</v>
      </c>
      <c r="C7" s="231" t="str">
        <f>IF(dekrety!D5&lt;&gt;"",dekrety!D5,"")</f>
        <v>404-1</v>
      </c>
      <c r="D7" s="232" t="str">
        <f>IF(dekrety!E5&lt;&gt;"",dekrety!E5,"")</f>
        <v>Wynagrodzenia osobowe</v>
      </c>
      <c r="E7" s="233">
        <f>IF(dekrety!F5&lt;&gt;"",dekrety!F5,"")</f>
        <v>193200</v>
      </c>
      <c r="F7" s="233" t="str">
        <f>IF(dekrety!G5&lt;&gt;"",dekrety!G5,"")</f>
        <v/>
      </c>
      <c r="G7" s="234">
        <f>IF(dekrety!H5&lt;&gt;"",dekrety!H5,"")</f>
        <v>12</v>
      </c>
    </row>
    <row r="8" spans="2:9" x14ac:dyDescent="0.2">
      <c r="B8" s="231">
        <f>IF(dekrety!B6&lt;&gt;"",dekrety!B6,"")</f>
        <v>2</v>
      </c>
      <c r="C8" s="231">
        <f>IF(dekrety!D6&lt;&gt;"",dekrety!D6,"")</f>
        <v>230</v>
      </c>
      <c r="D8" s="232" t="str">
        <f>IF(dekrety!E6&lt;&gt;"",dekrety!E6,"")</f>
        <v>Rozrachunki z pracownikami z tyt. wynagrodzeń</v>
      </c>
      <c r="E8" s="233" t="str">
        <f>IF(dekrety!F6&lt;&gt;"",dekrety!F6,"")</f>
        <v/>
      </c>
      <c r="F8" s="233">
        <f>IF(dekrety!G6&lt;&gt;"",dekrety!G6,"")</f>
        <v>193200</v>
      </c>
      <c r="G8" s="234">
        <f>IF(dekrety!H6&lt;&gt;"",dekrety!H6,"")</f>
        <v>12</v>
      </c>
    </row>
    <row r="9" spans="2:9" x14ac:dyDescent="0.2">
      <c r="B9" s="231">
        <f>IF(dekrety!B7&lt;&gt;"",dekrety!B7,"")</f>
        <v>2</v>
      </c>
      <c r="C9" s="231" t="str">
        <f>IF(dekrety!D7&lt;&gt;"",dekrety!D7,"")</f>
        <v>405-1</v>
      </c>
      <c r="D9" s="232" t="str">
        <f>IF(dekrety!E7&lt;&gt;"",dekrety!E7,"")</f>
        <v>składki ub. społeczne płatnika</v>
      </c>
      <c r="E9" s="233">
        <f>IF(dekrety!F7&lt;&gt;"",dekrety!F7,"")</f>
        <v>39818.519999999997</v>
      </c>
      <c r="F9" s="233" t="str">
        <f>IF(dekrety!G7&lt;&gt;"",dekrety!G7,"")</f>
        <v/>
      </c>
      <c r="G9" s="234">
        <f>IF(dekrety!H7&lt;&gt;"",dekrety!H7,"")</f>
        <v>12</v>
      </c>
    </row>
    <row r="10" spans="2:9" x14ac:dyDescent="0.2">
      <c r="B10" s="231">
        <f>IF(dekrety!B8&lt;&gt;"",dekrety!B8,"")</f>
        <v>2</v>
      </c>
      <c r="C10" s="231" t="str">
        <f>IF(dekrety!D8&lt;&gt;"",dekrety!D8,"")</f>
        <v>220-3</v>
      </c>
      <c r="D10" s="232" t="str">
        <f>IF(dekrety!E8&lt;&gt;"",dekrety!E8,"")</f>
        <v>Rozrachunki z tyt. ZUS</v>
      </c>
      <c r="E10" s="233" t="str">
        <f>IF(dekrety!F8&lt;&gt;"",dekrety!F8,"")</f>
        <v/>
      </c>
      <c r="F10" s="233">
        <f>IF(dekrety!G8&lt;&gt;"",dekrety!G8,"")</f>
        <v>39818.519999999997</v>
      </c>
      <c r="G10" s="234">
        <f>IF(dekrety!H8&lt;&gt;"",dekrety!H8,"")</f>
        <v>12</v>
      </c>
    </row>
    <row r="11" spans="2:9" x14ac:dyDescent="0.2">
      <c r="B11" s="231">
        <f>IF(dekrety!B9&lt;&gt;"",dekrety!B9,"")</f>
        <v>3</v>
      </c>
      <c r="C11" s="231" t="str">
        <f>IF(dekrety!D9&lt;&gt;"",dekrety!D9,"")</f>
        <v>402-4</v>
      </c>
      <c r="D11" s="232" t="str">
        <f>IF(dekrety!E9&lt;&gt;"",dekrety!E9,"")</f>
        <v>prenumerata</v>
      </c>
      <c r="E11" s="233">
        <f>IF(dekrety!F9&lt;&gt;"",dekrety!F9,"")</f>
        <v>991.66666666666697</v>
      </c>
      <c r="F11" s="233" t="str">
        <f>IF(dekrety!G9&lt;&gt;"",dekrety!G9,"")</f>
        <v/>
      </c>
      <c r="G11" s="234">
        <f>IF(dekrety!H9&lt;&gt;"",dekrety!H9,"")</f>
        <v>12</v>
      </c>
    </row>
    <row r="12" spans="2:9" x14ac:dyDescent="0.2">
      <c r="B12" s="231">
        <f>IF(dekrety!B10&lt;&gt;"",dekrety!B10,"")</f>
        <v>3</v>
      </c>
      <c r="C12" s="231">
        <f>IF(dekrety!D10&lt;&gt;"",dekrety!D10,"")</f>
        <v>640</v>
      </c>
      <c r="D12" s="232" t="str">
        <f>IF(dekrety!E10&lt;&gt;"",dekrety!E10,"")</f>
        <v>Czynne rozliczenia międzyokresowe</v>
      </c>
      <c r="E12" s="233" t="str">
        <f>IF(dekrety!F10&lt;&gt;"",dekrety!F10,"")</f>
        <v/>
      </c>
      <c r="F12" s="233">
        <f>IF(dekrety!G10&lt;&gt;"",dekrety!G10,"")</f>
        <v>991.66666666666697</v>
      </c>
      <c r="G12" s="234">
        <f>IF(dekrety!H10&lt;&gt;"",dekrety!H10,"")</f>
        <v>12</v>
      </c>
    </row>
    <row r="13" spans="2:9" x14ac:dyDescent="0.2">
      <c r="B13" s="231">
        <f>IF(dekrety!B11&lt;&gt;"",dekrety!B11,"")</f>
        <v>4</v>
      </c>
      <c r="C13" s="231" t="str">
        <f>IF(dekrety!D11&lt;&gt;"",dekrety!D11,"")</f>
        <v>730</v>
      </c>
      <c r="D13" s="232" t="str">
        <f>IF(dekrety!E11&lt;&gt;"",dekrety!E11,"")</f>
        <v>Przychody ze sprzedaży towarów</v>
      </c>
      <c r="E13" s="233" t="str">
        <f>IF(dekrety!F11&lt;&gt;"",dekrety!F11,"")</f>
        <v/>
      </c>
      <c r="F13" s="233">
        <f>IF(dekrety!G11&lt;&gt;"",dekrety!G11,"")</f>
        <v>590340</v>
      </c>
      <c r="G13" s="234">
        <f>IF(dekrety!H11&lt;&gt;"",dekrety!H11,"")</f>
        <v>12</v>
      </c>
    </row>
    <row r="14" spans="2:9" x14ac:dyDescent="0.2">
      <c r="B14" s="231">
        <f>IF(dekrety!B12&lt;&gt;"",dekrety!B12,"")</f>
        <v>4</v>
      </c>
      <c r="C14" s="231" t="str">
        <f>IF(dekrety!D12&lt;&gt;"",dekrety!D12,"")</f>
        <v>201-1</v>
      </c>
      <c r="D14" s="232" t="str">
        <f>IF(dekrety!E12&lt;&gt;"",dekrety!E12,"")</f>
        <v>Nalezności - Odbiorca 1</v>
      </c>
      <c r="E14" s="233">
        <f>IF(dekrety!F12&lt;&gt;"",dekrety!F12,"")</f>
        <v>726118.2</v>
      </c>
      <c r="F14" s="233" t="str">
        <f>IF(dekrety!G12&lt;&gt;"",dekrety!G12,"")</f>
        <v/>
      </c>
      <c r="G14" s="234">
        <f>IF(dekrety!H12&lt;&gt;"",dekrety!H12,"")</f>
        <v>12</v>
      </c>
    </row>
    <row r="15" spans="2:9" x14ac:dyDescent="0.2">
      <c r="B15" s="231">
        <f>IF(dekrety!B13&lt;&gt;"",dekrety!B13,"")</f>
        <v>4</v>
      </c>
      <c r="C15" s="231" t="str">
        <f>IF(dekrety!D13&lt;&gt;"",dekrety!D13,"")</f>
        <v>221-1</v>
      </c>
      <c r="D15" s="232" t="str">
        <f>IF(dekrety!E13&lt;&gt;"",dekrety!E13,"")</f>
        <v>Podatek należny</v>
      </c>
      <c r="E15" s="233" t="str">
        <f>IF(dekrety!F13&lt;&gt;"",dekrety!F13,"")</f>
        <v/>
      </c>
      <c r="F15" s="233">
        <f>IF(dekrety!G13&lt;&gt;"",dekrety!G13,"")</f>
        <v>135778.20000000001</v>
      </c>
      <c r="G15" s="234">
        <f>IF(dekrety!H13&lt;&gt;"",dekrety!H13,"")</f>
        <v>12</v>
      </c>
    </row>
    <row r="16" spans="2:9" x14ac:dyDescent="0.2">
      <c r="B16" s="231">
        <f>IF(dekrety!B14&lt;&gt;"",dekrety!B14,"")</f>
        <v>5</v>
      </c>
      <c r="C16" s="231">
        <f>IF(dekrety!D14&lt;&gt;"",dekrety!D14,"")</f>
        <v>761</v>
      </c>
      <c r="D16" s="232" t="str">
        <f>IF(dekrety!E14&lt;&gt;"",dekrety!E14,"")</f>
        <v>Pozostałe przychody operacyjne</v>
      </c>
      <c r="E16" s="233" t="str">
        <f>IF(dekrety!F14&lt;&gt;"",dekrety!F14,"")</f>
        <v/>
      </c>
      <c r="F16" s="233">
        <f>IF(dekrety!G14&lt;&gt;"",dekrety!G14,"")</f>
        <v>75900</v>
      </c>
      <c r="G16" s="234">
        <f>IF(dekrety!H14&lt;&gt;"",dekrety!H14,"")</f>
        <v>12</v>
      </c>
    </row>
    <row r="17" spans="2:7" x14ac:dyDescent="0.2">
      <c r="B17" s="231">
        <f>IF(dekrety!B15&lt;&gt;"",dekrety!B15,"")</f>
        <v>5</v>
      </c>
      <c r="C17" s="231" t="str">
        <f>IF(dekrety!D15&lt;&gt;"",dekrety!D15,"")</f>
        <v>221-1</v>
      </c>
      <c r="D17" s="232" t="str">
        <f>IF(dekrety!E15&lt;&gt;"",dekrety!E15,"")</f>
        <v>Podatek należny</v>
      </c>
      <c r="E17" s="233" t="str">
        <f>IF(dekrety!F15&lt;&gt;"",dekrety!F15,"")</f>
        <v/>
      </c>
      <c r="F17" s="233">
        <f>IF(dekrety!G15&lt;&gt;"",dekrety!G15,"")</f>
        <v>17457</v>
      </c>
      <c r="G17" s="234">
        <f>IF(dekrety!H15&lt;&gt;"",dekrety!H15,"")</f>
        <v>12</v>
      </c>
    </row>
    <row r="18" spans="2:7" x14ac:dyDescent="0.2">
      <c r="B18" s="231">
        <f>IF(dekrety!B16&lt;&gt;"",dekrety!B16,"")</f>
        <v>5</v>
      </c>
      <c r="C18" s="231" t="str">
        <f>IF(dekrety!D16&lt;&gt;"",dekrety!D16,"")</f>
        <v>201-4</v>
      </c>
      <c r="D18" s="232" t="str">
        <f>IF(dekrety!E16&lt;&gt;"",dekrety!E16,"")</f>
        <v>Nalezności - Odbiorca 4</v>
      </c>
      <c r="E18" s="233">
        <f>IF(dekrety!F16&lt;&gt;"",dekrety!F16,"")</f>
        <v>93357</v>
      </c>
      <c r="F18" s="233" t="str">
        <f>IF(dekrety!G16&lt;&gt;"",dekrety!G16,"")</f>
        <v/>
      </c>
      <c r="G18" s="234">
        <f>IF(dekrety!H16&lt;&gt;"",dekrety!H16,"")</f>
        <v>12</v>
      </c>
    </row>
    <row r="19" spans="2:7" x14ac:dyDescent="0.2">
      <c r="B19" s="231">
        <f>IF(dekrety!B17&lt;&gt;"",dekrety!B17,"")</f>
        <v>6</v>
      </c>
      <c r="C19" s="231">
        <f>IF(dekrety!D17&lt;&gt;"",dekrety!D17,"")</f>
        <v>765</v>
      </c>
      <c r="D19" s="232" t="str">
        <f>IF(dekrety!E17&lt;&gt;"",dekrety!E17,"")</f>
        <v>Pozostałe koszty operacyjne</v>
      </c>
      <c r="E19" s="233">
        <f>IF(dekrety!F17&lt;&gt;"",dekrety!F17,"")</f>
        <v>59678.400000000001</v>
      </c>
      <c r="F19" s="233" t="str">
        <f>IF(dekrety!G17&lt;&gt;"",dekrety!G17,"")</f>
        <v/>
      </c>
      <c r="G19" s="234">
        <f>IF(dekrety!H17&lt;&gt;"",dekrety!H17,"")</f>
        <v>12</v>
      </c>
    </row>
    <row r="20" spans="2:7" x14ac:dyDescent="0.2">
      <c r="B20" s="231">
        <f>IF(dekrety!B18&lt;&gt;"",dekrety!B18,"")</f>
        <v>6</v>
      </c>
      <c r="C20" s="231" t="str">
        <f>IF(dekrety!D18&lt;&gt;"",dekrety!D18,"")</f>
        <v>221-2</v>
      </c>
      <c r="D20" s="232" t="str">
        <f>IF(dekrety!E18&lt;&gt;"",dekrety!E18,"")</f>
        <v>Podatek naliczony</v>
      </c>
      <c r="E20" s="233">
        <f>IF(dekrety!F18&lt;&gt;"",dekrety!F18,"")</f>
        <v>13726.032000000001</v>
      </c>
      <c r="F20" s="233" t="str">
        <f>IF(dekrety!G18&lt;&gt;"",dekrety!G18,"")</f>
        <v/>
      </c>
      <c r="G20" s="234">
        <f>IF(dekrety!H18&lt;&gt;"",dekrety!H18,"")</f>
        <v>12</v>
      </c>
    </row>
    <row r="21" spans="2:7" x14ac:dyDescent="0.2">
      <c r="B21" s="231">
        <f>IF(dekrety!B19&lt;&gt;"",dekrety!B19,"")</f>
        <v>6</v>
      </c>
      <c r="C21" s="231" t="str">
        <f>IF(dekrety!D19&lt;&gt;"",dekrety!D19,"")</f>
        <v>202-1</v>
      </c>
      <c r="D21" s="232" t="str">
        <f>IF(dekrety!E19&lt;&gt;"",dekrety!E19,"")</f>
        <v>Zobowiązania - Dostawca 1</v>
      </c>
      <c r="E21" s="233" t="str">
        <f>IF(dekrety!F19&lt;&gt;"",dekrety!F19,"")</f>
        <v/>
      </c>
      <c r="F21" s="233">
        <f>IF(dekrety!G19&lt;&gt;"",dekrety!G19,"")</f>
        <v>73404.432000000001</v>
      </c>
      <c r="G21" s="234">
        <f>IF(dekrety!H19&lt;&gt;"",dekrety!H19,"")</f>
        <v>12</v>
      </c>
    </row>
    <row r="22" spans="2:7" x14ac:dyDescent="0.2">
      <c r="B22" s="231">
        <f>IF(dekrety!B20&lt;&gt;"",dekrety!B20,"")</f>
        <v>7</v>
      </c>
      <c r="C22" s="231" t="str">
        <f>IF(dekrety!D20&lt;&gt;"",dekrety!D20,"")</f>
        <v>401-1</v>
      </c>
      <c r="D22" s="232" t="str">
        <f>IF(dekrety!E20&lt;&gt;"",dekrety!E20,"")</f>
        <v>Amortyzacja KUP</v>
      </c>
      <c r="E22" s="233" t="str">
        <f>IF(dekrety!F20&lt;&gt;"",dekrety!F20,"")</f>
        <v/>
      </c>
      <c r="F22" s="233">
        <f>IF(dekrety!G20&lt;&gt;"",dekrety!G20,"")</f>
        <v>15479.999999999995</v>
      </c>
      <c r="G22" s="234">
        <f>IF(dekrety!H20&lt;&gt;"",dekrety!H20,"")</f>
        <v>12</v>
      </c>
    </row>
    <row r="23" spans="2:7" x14ac:dyDescent="0.2">
      <c r="B23" s="231">
        <f>IF(dekrety!B21&lt;&gt;"",dekrety!B21,"")</f>
        <v>7</v>
      </c>
      <c r="C23" s="231" t="str">
        <f>IF(dekrety!D21&lt;&gt;"",dekrety!D21,"")</f>
        <v>404-1</v>
      </c>
      <c r="D23" s="232" t="str">
        <f>IF(dekrety!E21&lt;&gt;"",dekrety!E21,"")</f>
        <v>Wynagrodzenia osobowe</v>
      </c>
      <c r="E23" s="233" t="str">
        <f>IF(dekrety!F21&lt;&gt;"",dekrety!F21,"")</f>
        <v/>
      </c>
      <c r="F23" s="233">
        <f>IF(dekrety!G21&lt;&gt;"",dekrety!G21,"")</f>
        <v>193200</v>
      </c>
      <c r="G23" s="234">
        <f>IF(dekrety!H21&lt;&gt;"",dekrety!H21,"")</f>
        <v>12</v>
      </c>
    </row>
    <row r="24" spans="2:7" x14ac:dyDescent="0.2">
      <c r="B24" s="231">
        <f>IF(dekrety!B22&lt;&gt;"",dekrety!B22,"")</f>
        <v>7</v>
      </c>
      <c r="C24" s="231" t="str">
        <f>IF(dekrety!D22&lt;&gt;"",dekrety!D22,"")</f>
        <v>405-1</v>
      </c>
      <c r="D24" s="232" t="str">
        <f>IF(dekrety!E22&lt;&gt;"",dekrety!E22,"")</f>
        <v>składki ub. społeczne płatnika</v>
      </c>
      <c r="E24" s="233" t="str">
        <f>IF(dekrety!F22&lt;&gt;"",dekrety!F22,"")</f>
        <v/>
      </c>
      <c r="F24" s="233">
        <f>IF(dekrety!G22&lt;&gt;"",dekrety!G22,"")</f>
        <v>39818.519999999997</v>
      </c>
      <c r="G24" s="234">
        <f>IF(dekrety!H22&lt;&gt;"",dekrety!H22,"")</f>
        <v>12</v>
      </c>
    </row>
    <row r="25" spans="2:7" x14ac:dyDescent="0.2">
      <c r="B25" s="231">
        <f>IF(dekrety!B23&lt;&gt;"",dekrety!B23,"")</f>
        <v>7</v>
      </c>
      <c r="C25" s="231" t="str">
        <f>IF(dekrety!D23&lt;&gt;"",dekrety!D23,"")</f>
        <v>402-4</v>
      </c>
      <c r="D25" s="232" t="str">
        <f>IF(dekrety!E23&lt;&gt;"",dekrety!E23,"")</f>
        <v>prenumerata</v>
      </c>
      <c r="E25" s="233" t="str">
        <f>IF(dekrety!F23&lt;&gt;"",dekrety!F23,"")</f>
        <v/>
      </c>
      <c r="F25" s="233">
        <f>IF(dekrety!G23&lt;&gt;"",dekrety!G23,"")</f>
        <v>991.66666666666697</v>
      </c>
      <c r="G25" s="234">
        <f>IF(dekrety!H23&lt;&gt;"",dekrety!H23,"")</f>
        <v>12</v>
      </c>
    </row>
    <row r="26" spans="2:7" x14ac:dyDescent="0.2">
      <c r="B26" s="231">
        <f>IF(dekrety!B24&lt;&gt;"",dekrety!B24,"")</f>
        <v>7</v>
      </c>
      <c r="C26" s="231" t="str">
        <f>IF(dekrety!D24&lt;&gt;"",dekrety!D24,"")</f>
        <v>730</v>
      </c>
      <c r="D26" s="232" t="str">
        <f>IF(dekrety!E24&lt;&gt;"",dekrety!E24,"")</f>
        <v>Przychody ze sprzedaży towarów</v>
      </c>
      <c r="E26" s="233">
        <f>IF(dekrety!F24&lt;&gt;"",dekrety!F24,"")</f>
        <v>590340</v>
      </c>
      <c r="F26" s="233" t="str">
        <f>IF(dekrety!G24&lt;&gt;"",dekrety!G24,"")</f>
        <v/>
      </c>
      <c r="G26" s="234">
        <f>IF(dekrety!H24&lt;&gt;"",dekrety!H24,"")</f>
        <v>12</v>
      </c>
    </row>
    <row r="27" spans="2:7" x14ac:dyDescent="0.2">
      <c r="B27" s="231">
        <f>IF(dekrety!B25&lt;&gt;"",dekrety!B25,"")</f>
        <v>7</v>
      </c>
      <c r="C27" s="231">
        <f>IF(dekrety!D25&lt;&gt;"",dekrety!D25,"")</f>
        <v>761</v>
      </c>
      <c r="D27" s="232" t="str">
        <f>IF(dekrety!E25&lt;&gt;"",dekrety!E25,"")</f>
        <v>Pozostałe przychody operacyjne</v>
      </c>
      <c r="E27" s="233">
        <f>IF(dekrety!F25&lt;&gt;"",dekrety!F25,"")</f>
        <v>75900</v>
      </c>
      <c r="F27" s="233" t="str">
        <f>IF(dekrety!G25&lt;&gt;"",dekrety!G25,"")</f>
        <v/>
      </c>
      <c r="G27" s="234">
        <f>IF(dekrety!H25&lt;&gt;"",dekrety!H25,"")</f>
        <v>12</v>
      </c>
    </row>
    <row r="28" spans="2:7" x14ac:dyDescent="0.2">
      <c r="B28" s="231">
        <f>IF(dekrety!B26&lt;&gt;"",dekrety!B26,"")</f>
        <v>7</v>
      </c>
      <c r="C28" s="231">
        <f>IF(dekrety!D26&lt;&gt;"",dekrety!D26,"")</f>
        <v>765</v>
      </c>
      <c r="D28" s="232" t="str">
        <f>IF(dekrety!E26&lt;&gt;"",dekrety!E26,"")</f>
        <v>Pozostałe koszty operacyjne</v>
      </c>
      <c r="E28" s="233" t="str">
        <f>IF(dekrety!F26&lt;&gt;"",dekrety!F26,"")</f>
        <v/>
      </c>
      <c r="F28" s="233">
        <f>IF(dekrety!G26&lt;&gt;"",dekrety!G26,"")</f>
        <v>59678.400000000001</v>
      </c>
      <c r="G28" s="234">
        <f>IF(dekrety!H26&lt;&gt;"",dekrety!H26,"")</f>
        <v>12</v>
      </c>
    </row>
    <row r="29" spans="2:7" x14ac:dyDescent="0.2">
      <c r="B29" s="231">
        <f>IF(dekrety!B27&lt;&gt;"",dekrety!B27,"")</f>
        <v>7</v>
      </c>
      <c r="C29" s="231" t="str">
        <f>IF(dekrety!D27&lt;&gt;"",dekrety!D27,"")</f>
        <v>860</v>
      </c>
      <c r="D29" s="232" t="str">
        <f>IF(dekrety!E27&lt;&gt;"",dekrety!E27,"")</f>
        <v>Wynik finansowy</v>
      </c>
      <c r="E29" s="233">
        <f>IF(dekrety!F27&lt;&gt;"",dekrety!F27,"")</f>
        <v>309168.58666666667</v>
      </c>
      <c r="F29" s="233" t="str">
        <f>IF(dekrety!G27&lt;&gt;"",dekrety!G27,"")</f>
        <v/>
      </c>
      <c r="G29" s="234">
        <f>IF(dekrety!H27&lt;&gt;"",dekrety!H27,"")</f>
        <v>12</v>
      </c>
    </row>
    <row r="30" spans="2:7" x14ac:dyDescent="0.2">
      <c r="B30" s="231">
        <f>IF(dekrety!B28&lt;&gt;"",dekrety!B28,"")</f>
        <v>7</v>
      </c>
      <c r="C30" s="231" t="str">
        <f>IF(dekrety!D28&lt;&gt;"",dekrety!D28,"")</f>
        <v>860</v>
      </c>
      <c r="D30" s="232" t="str">
        <f>IF(dekrety!E28&lt;&gt;"",dekrety!E28,"")</f>
        <v>Wynik finansowy</v>
      </c>
      <c r="E30" s="233" t="str">
        <f>IF(dekrety!F28&lt;&gt;"",dekrety!F28,"")</f>
        <v/>
      </c>
      <c r="F30" s="233">
        <f>IF(dekrety!G28&lt;&gt;"",dekrety!G28,"")</f>
        <v>666240</v>
      </c>
      <c r="G30" s="234">
        <f>IF(dekrety!H28&lt;&gt;"",dekrety!H28,"")</f>
        <v>12</v>
      </c>
    </row>
    <row r="31" spans="2:7" x14ac:dyDescent="0.2">
      <c r="B31" s="231" t="str">
        <f>IF(dekrety!B29&lt;&gt;"",dekrety!B29,"")</f>
        <v/>
      </c>
      <c r="C31" s="231" t="str">
        <f>IF(dekrety!D29&lt;&gt;"",dekrety!D29,"")</f>
        <v/>
      </c>
      <c r="D31" s="232" t="str">
        <f>IF(dekrety!E29&lt;&gt;"",dekrety!E29,"")</f>
        <v/>
      </c>
      <c r="E31" s="233" t="str">
        <f>IF(dekrety!F29&lt;&gt;"",dekrety!F29,"")</f>
        <v/>
      </c>
      <c r="F31" s="233" t="str">
        <f>IF(dekrety!G29&lt;&gt;"",dekrety!G29,"")</f>
        <v/>
      </c>
      <c r="G31" s="234" t="str">
        <f>IF(dekrety!H29&lt;&gt;"",dekrety!H29,"")</f>
        <v/>
      </c>
    </row>
    <row r="32" spans="2:7" x14ac:dyDescent="0.2">
      <c r="B32" s="231" t="str">
        <f>IF(dekrety!B30&lt;&gt;"",dekrety!B30,"")</f>
        <v/>
      </c>
      <c r="C32" s="231" t="str">
        <f>IF(dekrety!D30&lt;&gt;"",dekrety!D30,"")</f>
        <v/>
      </c>
      <c r="D32" s="232" t="str">
        <f>IF(dekrety!E30&lt;&gt;"",dekrety!E30,"")</f>
        <v/>
      </c>
      <c r="E32" s="233" t="str">
        <f>IF(dekrety!F30&lt;&gt;"",dekrety!F30,"")</f>
        <v/>
      </c>
      <c r="F32" s="233" t="str">
        <f>IF(dekrety!G30&lt;&gt;"",dekrety!G30,"")</f>
        <v/>
      </c>
      <c r="G32" s="234" t="str">
        <f>IF(dekrety!H30&lt;&gt;"",dekrety!H30,"")</f>
        <v/>
      </c>
    </row>
    <row r="33" spans="2:7" x14ac:dyDescent="0.2">
      <c r="B33" s="231" t="str">
        <f>IF(dekrety!B31&lt;&gt;"",dekrety!B31,"")</f>
        <v/>
      </c>
      <c r="C33" s="231" t="str">
        <f>IF(dekrety!D31&lt;&gt;"",dekrety!D31,"")</f>
        <v/>
      </c>
      <c r="D33" s="232" t="str">
        <f>IF(dekrety!E31&lt;&gt;"",dekrety!E31,"")</f>
        <v/>
      </c>
      <c r="E33" s="233" t="str">
        <f>IF(dekrety!F31&lt;&gt;"",dekrety!F31,"")</f>
        <v/>
      </c>
      <c r="F33" s="233" t="str">
        <f>IF(dekrety!G31&lt;&gt;"",dekrety!G31,"")</f>
        <v/>
      </c>
      <c r="G33" s="234" t="str">
        <f>IF(dekrety!H31&lt;&gt;"",dekrety!H31,"")</f>
        <v/>
      </c>
    </row>
    <row r="34" spans="2:7" x14ac:dyDescent="0.2">
      <c r="B34" s="231" t="str">
        <f>IF(dekrety!B32&lt;&gt;"",dekrety!B32,"")</f>
        <v/>
      </c>
      <c r="C34" s="231" t="str">
        <f>IF(dekrety!D32&lt;&gt;"",dekrety!D32,"")</f>
        <v/>
      </c>
      <c r="D34" s="232" t="str">
        <f>IF(dekrety!E32&lt;&gt;"",dekrety!E32,"")</f>
        <v/>
      </c>
      <c r="E34" s="233" t="str">
        <f>IF(dekrety!F32&lt;&gt;"",dekrety!F32,"")</f>
        <v/>
      </c>
      <c r="F34" s="233" t="str">
        <f>IF(dekrety!G32&lt;&gt;"",dekrety!G32,"")</f>
        <v/>
      </c>
      <c r="G34" s="234" t="str">
        <f>IF(dekrety!H32&lt;&gt;"",dekrety!H32,"")</f>
        <v/>
      </c>
    </row>
    <row r="35" spans="2:7" x14ac:dyDescent="0.2">
      <c r="B35" s="231" t="str">
        <f>IF(dekrety!B33&lt;&gt;"",dekrety!B33,"")</f>
        <v/>
      </c>
      <c r="C35" s="231" t="str">
        <f>IF(dekrety!D33&lt;&gt;"",dekrety!D33,"")</f>
        <v/>
      </c>
      <c r="D35" s="232" t="str">
        <f>IF(dekrety!E33&lt;&gt;"",dekrety!E33,"")</f>
        <v/>
      </c>
      <c r="E35" s="233" t="str">
        <f>IF(dekrety!F33&lt;&gt;"",dekrety!F33,"")</f>
        <v/>
      </c>
      <c r="F35" s="233" t="str">
        <f>IF(dekrety!G33&lt;&gt;"",dekrety!G33,"")</f>
        <v/>
      </c>
      <c r="G35" s="234" t="str">
        <f>IF(dekrety!H33&lt;&gt;"",dekrety!H33,"")</f>
        <v/>
      </c>
    </row>
    <row r="36" spans="2:7" x14ac:dyDescent="0.2">
      <c r="B36" s="231" t="str">
        <f>IF(dekrety!B34&lt;&gt;"",dekrety!B34,"")</f>
        <v/>
      </c>
      <c r="C36" s="231" t="str">
        <f>IF(dekrety!D34&lt;&gt;"",dekrety!D34,"")</f>
        <v/>
      </c>
      <c r="D36" s="232" t="str">
        <f>IF(dekrety!E34&lt;&gt;"",dekrety!E34,"")</f>
        <v/>
      </c>
      <c r="E36" s="233" t="str">
        <f>IF(dekrety!F34&lt;&gt;"",dekrety!F34,"")</f>
        <v/>
      </c>
      <c r="F36" s="233" t="str">
        <f>IF(dekrety!G34&lt;&gt;"",dekrety!G34,"")</f>
        <v/>
      </c>
      <c r="G36" s="234" t="str">
        <f>IF(dekrety!H34&lt;&gt;"",dekrety!H34,"")</f>
        <v/>
      </c>
    </row>
    <row r="37" spans="2:7" x14ac:dyDescent="0.2">
      <c r="B37" s="231" t="str">
        <f>IF(dekrety!B35&lt;&gt;"",dekrety!B35,"")</f>
        <v/>
      </c>
      <c r="C37" s="231" t="str">
        <f>IF(dekrety!D35&lt;&gt;"",dekrety!D35,"")</f>
        <v/>
      </c>
      <c r="D37" s="232" t="str">
        <f>IF(dekrety!E35&lt;&gt;"",dekrety!E35,"")</f>
        <v/>
      </c>
      <c r="E37" s="233" t="str">
        <f>IF(dekrety!F35&lt;&gt;"",dekrety!F35,"")</f>
        <v/>
      </c>
      <c r="F37" s="233" t="str">
        <f>IF(dekrety!G35&lt;&gt;"",dekrety!G35,"")</f>
        <v/>
      </c>
      <c r="G37" s="234" t="str">
        <f>IF(dekrety!H35&lt;&gt;"",dekrety!H35,"")</f>
        <v/>
      </c>
    </row>
    <row r="38" spans="2:7" x14ac:dyDescent="0.2">
      <c r="B38" s="231" t="str">
        <f>IF(dekrety!B36&lt;&gt;"",dekrety!B36,"")</f>
        <v/>
      </c>
      <c r="C38" s="231" t="str">
        <f>IF(dekrety!D36&lt;&gt;"",dekrety!D36,"")</f>
        <v/>
      </c>
      <c r="D38" s="232" t="str">
        <f>IF(dekrety!E36&lt;&gt;"",dekrety!E36,"")</f>
        <v/>
      </c>
      <c r="E38" s="233" t="str">
        <f>IF(dekrety!F36&lt;&gt;"",dekrety!F36,"")</f>
        <v/>
      </c>
      <c r="F38" s="233" t="str">
        <f>IF(dekrety!G36&lt;&gt;"",dekrety!G36,"")</f>
        <v/>
      </c>
      <c r="G38" s="234" t="str">
        <f>IF(dekrety!H36&lt;&gt;"",dekrety!H36,"")</f>
        <v/>
      </c>
    </row>
    <row r="39" spans="2:7" x14ac:dyDescent="0.2">
      <c r="B39" s="231" t="str">
        <f>IF(dekrety!B37&lt;&gt;"",dekrety!B37,"")</f>
        <v/>
      </c>
      <c r="C39" s="231" t="str">
        <f>IF(dekrety!D37&lt;&gt;"",dekrety!D37,"")</f>
        <v/>
      </c>
      <c r="D39" s="232" t="str">
        <f>IF(dekrety!E37&lt;&gt;"",dekrety!E37,"")</f>
        <v/>
      </c>
      <c r="E39" s="233" t="str">
        <f>IF(dekrety!F37&lt;&gt;"",dekrety!F37,"")</f>
        <v/>
      </c>
      <c r="F39" s="233" t="str">
        <f>IF(dekrety!G37&lt;&gt;"",dekrety!G37,"")</f>
        <v/>
      </c>
      <c r="G39" s="234" t="str">
        <f>IF(dekrety!H37&lt;&gt;"",dekrety!H37,"")</f>
        <v/>
      </c>
    </row>
    <row r="40" spans="2:7" x14ac:dyDescent="0.2">
      <c r="B40" s="231" t="str">
        <f>IF(dekrety!B38&lt;&gt;"",dekrety!B38,"")</f>
        <v/>
      </c>
      <c r="C40" s="231" t="str">
        <f>IF(dekrety!D38&lt;&gt;"",dekrety!D38,"")</f>
        <v/>
      </c>
      <c r="D40" s="232" t="str">
        <f>IF(dekrety!E38&lt;&gt;"",dekrety!E38,"")</f>
        <v/>
      </c>
      <c r="E40" s="233" t="str">
        <f>IF(dekrety!F38&lt;&gt;"",dekrety!F38,"")</f>
        <v/>
      </c>
      <c r="F40" s="233" t="str">
        <f>IF(dekrety!G38&lt;&gt;"",dekrety!G38,"")</f>
        <v/>
      </c>
      <c r="G40" s="234" t="str">
        <f>IF(dekrety!H38&lt;&gt;"",dekrety!H38,"")</f>
        <v/>
      </c>
    </row>
    <row r="41" spans="2:7" x14ac:dyDescent="0.2">
      <c r="B41" s="231" t="str">
        <f>IF(dekrety!B39&lt;&gt;"",dekrety!B39,"")</f>
        <v/>
      </c>
      <c r="C41" s="231" t="str">
        <f>IF(dekrety!D39&lt;&gt;"",dekrety!D39,"")</f>
        <v/>
      </c>
      <c r="D41" s="232" t="str">
        <f>IF(dekrety!E39&lt;&gt;"",dekrety!E39,"")</f>
        <v/>
      </c>
      <c r="E41" s="233" t="str">
        <f>IF(dekrety!F39&lt;&gt;"",dekrety!F39,"")</f>
        <v/>
      </c>
      <c r="F41" s="233" t="str">
        <f>IF(dekrety!G39&lt;&gt;"",dekrety!G39,"")</f>
        <v/>
      </c>
      <c r="G41" s="234" t="str">
        <f>IF(dekrety!H39&lt;&gt;"",dekrety!H39,"")</f>
        <v/>
      </c>
    </row>
    <row r="42" spans="2:7" x14ac:dyDescent="0.2">
      <c r="B42" s="231" t="str">
        <f>IF(dekrety!B40&lt;&gt;"",dekrety!B40,"")</f>
        <v/>
      </c>
      <c r="C42" s="231" t="str">
        <f>IF(dekrety!D40&lt;&gt;"",dekrety!D40,"")</f>
        <v/>
      </c>
      <c r="D42" s="232" t="str">
        <f>IF(dekrety!E40&lt;&gt;"",dekrety!E40,"")</f>
        <v/>
      </c>
      <c r="E42" s="233" t="str">
        <f>IF(dekrety!F40&lt;&gt;"",dekrety!F40,"")</f>
        <v/>
      </c>
      <c r="F42" s="233" t="str">
        <f>IF(dekrety!G40&lt;&gt;"",dekrety!G40,"")</f>
        <v/>
      </c>
      <c r="G42" s="234" t="str">
        <f>IF(dekrety!H40&lt;&gt;"",dekrety!H40,"")</f>
        <v/>
      </c>
    </row>
    <row r="43" spans="2:7" x14ac:dyDescent="0.2">
      <c r="B43" s="231" t="str">
        <f>IF(dekrety!B41&lt;&gt;"",dekrety!B41,"")</f>
        <v/>
      </c>
      <c r="C43" s="231" t="str">
        <f>IF(dekrety!D41&lt;&gt;"",dekrety!D41,"")</f>
        <v/>
      </c>
      <c r="D43" s="232" t="str">
        <f>IF(dekrety!E41&lt;&gt;"",dekrety!E41,"")</f>
        <v/>
      </c>
      <c r="E43" s="233" t="str">
        <f>IF(dekrety!F41&lt;&gt;"",dekrety!F41,"")</f>
        <v/>
      </c>
      <c r="F43" s="233" t="str">
        <f>IF(dekrety!G41&lt;&gt;"",dekrety!G41,"")</f>
        <v/>
      </c>
      <c r="G43" s="234" t="str">
        <f>IF(dekrety!H41&lt;&gt;"",dekrety!H41,"")</f>
        <v/>
      </c>
    </row>
    <row r="44" spans="2:7" x14ac:dyDescent="0.2">
      <c r="B44" s="231" t="str">
        <f>IF(dekrety!B42&lt;&gt;"",dekrety!B42,"")</f>
        <v/>
      </c>
      <c r="C44" s="231" t="str">
        <f>IF(dekrety!D42&lt;&gt;"",dekrety!D42,"")</f>
        <v/>
      </c>
      <c r="D44" s="232" t="str">
        <f>IF(dekrety!E42&lt;&gt;"",dekrety!E42,"")</f>
        <v/>
      </c>
      <c r="E44" s="233" t="str">
        <f>IF(dekrety!F42&lt;&gt;"",dekrety!F42,"")</f>
        <v/>
      </c>
      <c r="F44" s="233" t="str">
        <f>IF(dekrety!G42&lt;&gt;"",dekrety!G42,"")</f>
        <v/>
      </c>
      <c r="G44" s="234" t="str">
        <f>IF(dekrety!H42&lt;&gt;"",dekrety!H42,"")</f>
        <v/>
      </c>
    </row>
    <row r="45" spans="2:7" x14ac:dyDescent="0.2">
      <c r="B45" s="231" t="str">
        <f>IF(dekrety!B43&lt;&gt;"",dekrety!B43,"")</f>
        <v/>
      </c>
      <c r="C45" s="231" t="str">
        <f>IF(dekrety!D43&lt;&gt;"",dekrety!D43,"")</f>
        <v/>
      </c>
      <c r="D45" s="232" t="str">
        <f>IF(dekrety!E43&lt;&gt;"",dekrety!E43,"")</f>
        <v/>
      </c>
      <c r="E45" s="233" t="str">
        <f>IF(dekrety!F43&lt;&gt;"",dekrety!F43,"")</f>
        <v/>
      </c>
      <c r="F45" s="233" t="str">
        <f>IF(dekrety!G43&lt;&gt;"",dekrety!G43,"")</f>
        <v/>
      </c>
      <c r="G45" s="234" t="str">
        <f>IF(dekrety!H43&lt;&gt;"",dekrety!H43,"")</f>
        <v/>
      </c>
    </row>
    <row r="46" spans="2:7" x14ac:dyDescent="0.2">
      <c r="B46" s="231" t="str">
        <f>IF(dekrety!B44&lt;&gt;"",dekrety!B44,"")</f>
        <v/>
      </c>
      <c r="C46" s="231" t="str">
        <f>IF(dekrety!D44&lt;&gt;"",dekrety!D44,"")</f>
        <v/>
      </c>
      <c r="D46" s="232" t="str">
        <f>IF(dekrety!E44&lt;&gt;"",dekrety!E44,"")</f>
        <v/>
      </c>
      <c r="E46" s="233" t="str">
        <f>IF(dekrety!F44&lt;&gt;"",dekrety!F44,"")</f>
        <v/>
      </c>
      <c r="F46" s="233" t="str">
        <f>IF(dekrety!G44&lt;&gt;"",dekrety!G44,"")</f>
        <v/>
      </c>
      <c r="G46" s="234" t="str">
        <f>IF(dekrety!H44&lt;&gt;"",dekrety!H44,"")</f>
        <v/>
      </c>
    </row>
    <row r="47" spans="2:7" x14ac:dyDescent="0.2">
      <c r="B47" s="231" t="str">
        <f>IF(dekrety!B45&lt;&gt;"",dekrety!B45,"")</f>
        <v/>
      </c>
      <c r="C47" s="231" t="str">
        <f>IF(dekrety!D45&lt;&gt;"",dekrety!D45,"")</f>
        <v/>
      </c>
      <c r="D47" s="232" t="str">
        <f>IF(dekrety!E45&lt;&gt;"",dekrety!E45,"")</f>
        <v/>
      </c>
      <c r="E47" s="233" t="str">
        <f>IF(dekrety!F45&lt;&gt;"",dekrety!F45,"")</f>
        <v/>
      </c>
      <c r="F47" s="233" t="str">
        <f>IF(dekrety!G45&lt;&gt;"",dekrety!G45,"")</f>
        <v/>
      </c>
      <c r="G47" s="234" t="str">
        <f>IF(dekrety!H45&lt;&gt;"",dekrety!H45,"")</f>
        <v/>
      </c>
    </row>
    <row r="48" spans="2:7" x14ac:dyDescent="0.2">
      <c r="B48" s="231" t="str">
        <f>IF(dekrety!B46&lt;&gt;"",dekrety!B46,"")</f>
        <v/>
      </c>
      <c r="C48" s="231" t="str">
        <f>IF(dekrety!D46&lt;&gt;"",dekrety!D46,"")</f>
        <v/>
      </c>
      <c r="D48" s="232" t="str">
        <f>IF(dekrety!E46&lt;&gt;"",dekrety!E46,"")</f>
        <v/>
      </c>
      <c r="E48" s="233" t="str">
        <f>IF(dekrety!F46&lt;&gt;"",dekrety!F46,"")</f>
        <v/>
      </c>
      <c r="F48" s="233" t="str">
        <f>IF(dekrety!G46&lt;&gt;"",dekrety!G46,"")</f>
        <v/>
      </c>
      <c r="G48" s="234" t="str">
        <f>IF(dekrety!H46&lt;&gt;"",dekrety!H46,"")</f>
        <v/>
      </c>
    </row>
    <row r="49" spans="2:7" x14ac:dyDescent="0.2">
      <c r="B49" s="231" t="str">
        <f>IF(dekrety!B47&lt;&gt;"",dekrety!B47,"")</f>
        <v/>
      </c>
      <c r="C49" s="231" t="str">
        <f>IF(dekrety!D47&lt;&gt;"",dekrety!D47,"")</f>
        <v/>
      </c>
      <c r="D49" s="232" t="str">
        <f>IF(dekrety!E47&lt;&gt;"",dekrety!E47,"")</f>
        <v/>
      </c>
      <c r="E49" s="233" t="str">
        <f>IF(dekrety!F47&lt;&gt;"",dekrety!F47,"")</f>
        <v/>
      </c>
      <c r="F49" s="233" t="str">
        <f>IF(dekrety!G47&lt;&gt;"",dekrety!G47,"")</f>
        <v/>
      </c>
      <c r="G49" s="234" t="str">
        <f>IF(dekrety!H47&lt;&gt;"",dekrety!H47,"")</f>
        <v/>
      </c>
    </row>
    <row r="50" spans="2:7" x14ac:dyDescent="0.2">
      <c r="B50" s="231" t="str">
        <f>IF(dekrety!B48&lt;&gt;"",dekrety!B48,"")</f>
        <v/>
      </c>
      <c r="C50" s="231" t="str">
        <f>IF(dekrety!D48&lt;&gt;"",dekrety!D48,"")</f>
        <v/>
      </c>
      <c r="D50" s="232" t="str">
        <f>IF(dekrety!E48&lt;&gt;"",dekrety!E48,"")</f>
        <v/>
      </c>
      <c r="E50" s="233" t="str">
        <f>IF(dekrety!F48&lt;&gt;"",dekrety!F48,"")</f>
        <v/>
      </c>
      <c r="F50" s="233" t="str">
        <f>IF(dekrety!G48&lt;&gt;"",dekrety!G48,"")</f>
        <v/>
      </c>
      <c r="G50" s="234" t="str">
        <f>IF(dekrety!H48&lt;&gt;"",dekrety!H48,"")</f>
        <v/>
      </c>
    </row>
    <row r="51" spans="2:7" x14ac:dyDescent="0.2">
      <c r="B51" s="231" t="str">
        <f>IF(dekrety!B49&lt;&gt;"",dekrety!B49,"")</f>
        <v/>
      </c>
      <c r="C51" s="231" t="str">
        <f>IF(dekrety!D49&lt;&gt;"",dekrety!D49,"")</f>
        <v/>
      </c>
      <c r="D51" s="232" t="str">
        <f>IF(dekrety!E49&lt;&gt;"",dekrety!E49,"")</f>
        <v/>
      </c>
      <c r="E51" s="233" t="str">
        <f>IF(dekrety!F49&lt;&gt;"",dekrety!F49,"")</f>
        <v/>
      </c>
      <c r="F51" s="233" t="str">
        <f>IF(dekrety!G49&lt;&gt;"",dekrety!G49,"")</f>
        <v/>
      </c>
      <c r="G51" s="234" t="str">
        <f>IF(dekrety!H49&lt;&gt;"",dekrety!H49,"")</f>
        <v/>
      </c>
    </row>
    <row r="52" spans="2:7" x14ac:dyDescent="0.2">
      <c r="B52" s="231" t="str">
        <f>IF(dekrety!B50&lt;&gt;"",dekrety!B50,"")</f>
        <v/>
      </c>
      <c r="C52" s="231" t="str">
        <f>IF(dekrety!D50&lt;&gt;"",dekrety!D50,"")</f>
        <v/>
      </c>
      <c r="D52" s="232" t="str">
        <f>IF(dekrety!E50&lt;&gt;"",dekrety!E50,"")</f>
        <v/>
      </c>
      <c r="E52" s="233" t="str">
        <f>IF(dekrety!F50&lt;&gt;"",dekrety!F50,"")</f>
        <v/>
      </c>
      <c r="F52" s="233" t="str">
        <f>IF(dekrety!G50&lt;&gt;"",dekrety!G50,"")</f>
        <v/>
      </c>
      <c r="G52" s="234" t="str">
        <f>IF(dekrety!H50&lt;&gt;"",dekrety!H50,"")</f>
        <v/>
      </c>
    </row>
    <row r="53" spans="2:7" x14ac:dyDescent="0.2">
      <c r="B53" s="231" t="str">
        <f>IF(dekrety!B51&lt;&gt;"",dekrety!B51,"")</f>
        <v/>
      </c>
      <c r="C53" s="231" t="str">
        <f>IF(dekrety!D51&lt;&gt;"",dekrety!D51,"")</f>
        <v/>
      </c>
      <c r="D53" s="232" t="str">
        <f>IF(dekrety!E51&lt;&gt;"",dekrety!E51,"")</f>
        <v/>
      </c>
      <c r="E53" s="233" t="str">
        <f>IF(dekrety!F51&lt;&gt;"",dekrety!F51,"")</f>
        <v/>
      </c>
      <c r="F53" s="233" t="str">
        <f>IF(dekrety!G51&lt;&gt;"",dekrety!G51,"")</f>
        <v/>
      </c>
      <c r="G53" s="234" t="str">
        <f>IF(dekrety!H51&lt;&gt;"",dekrety!H51,"")</f>
        <v/>
      </c>
    </row>
    <row r="54" spans="2:7" x14ac:dyDescent="0.2">
      <c r="B54" s="231" t="str">
        <f>IF(dekrety!B52&lt;&gt;"",dekrety!B52,"")</f>
        <v/>
      </c>
      <c r="C54" s="231" t="str">
        <f>IF(dekrety!D52&lt;&gt;"",dekrety!D52,"")</f>
        <v/>
      </c>
      <c r="D54" s="232" t="str">
        <f>IF(dekrety!E52&lt;&gt;"",dekrety!E52,"")</f>
        <v/>
      </c>
      <c r="E54" s="233" t="str">
        <f>IF(dekrety!F52&lt;&gt;"",dekrety!F52,"")</f>
        <v/>
      </c>
      <c r="F54" s="233" t="str">
        <f>IF(dekrety!G52&lt;&gt;"",dekrety!G52,"")</f>
        <v/>
      </c>
      <c r="G54" s="234" t="str">
        <f>IF(dekrety!H52&lt;&gt;"",dekrety!H52,"")</f>
        <v/>
      </c>
    </row>
    <row r="55" spans="2:7" x14ac:dyDescent="0.2">
      <c r="B55" s="231" t="str">
        <f>IF(dekrety!B53&lt;&gt;"",dekrety!B53,"")</f>
        <v/>
      </c>
      <c r="C55" s="231" t="str">
        <f>IF(dekrety!D53&lt;&gt;"",dekrety!D53,"")</f>
        <v/>
      </c>
      <c r="D55" s="232" t="str">
        <f>IF(dekrety!E53&lt;&gt;"",dekrety!E53,"")</f>
        <v/>
      </c>
      <c r="E55" s="233" t="str">
        <f>IF(dekrety!F53&lt;&gt;"",dekrety!F53,"")</f>
        <v/>
      </c>
      <c r="F55" s="233" t="str">
        <f>IF(dekrety!G53&lt;&gt;"",dekrety!G53,"")</f>
        <v/>
      </c>
      <c r="G55" s="234" t="str">
        <f>IF(dekrety!H53&lt;&gt;"",dekrety!H53,"")</f>
        <v/>
      </c>
    </row>
    <row r="56" spans="2:7" x14ac:dyDescent="0.2">
      <c r="B56" s="231" t="str">
        <f>IF(dekrety!B54&lt;&gt;"",dekrety!B54,"")</f>
        <v/>
      </c>
      <c r="C56" s="231" t="str">
        <f>IF(dekrety!D54&lt;&gt;"",dekrety!D54,"")</f>
        <v/>
      </c>
      <c r="D56" s="232" t="str">
        <f>IF(dekrety!E54&lt;&gt;"",dekrety!E54,"")</f>
        <v/>
      </c>
      <c r="E56" s="233" t="str">
        <f>IF(dekrety!F54&lt;&gt;"",dekrety!F54,"")</f>
        <v/>
      </c>
      <c r="F56" s="233" t="str">
        <f>IF(dekrety!G54&lt;&gt;"",dekrety!G54,"")</f>
        <v/>
      </c>
      <c r="G56" s="234" t="str">
        <f>IF(dekrety!H54&lt;&gt;"",dekrety!H54,"")</f>
        <v/>
      </c>
    </row>
    <row r="57" spans="2:7" x14ac:dyDescent="0.2">
      <c r="B57" s="231" t="str">
        <f>IF(dekrety!B55&lt;&gt;"",dekrety!B55,"")</f>
        <v/>
      </c>
      <c r="C57" s="231" t="str">
        <f>IF(dekrety!D55&lt;&gt;"",dekrety!D55,"")</f>
        <v/>
      </c>
      <c r="D57" s="232" t="str">
        <f>IF(dekrety!E55&lt;&gt;"",dekrety!E55,"")</f>
        <v/>
      </c>
      <c r="E57" s="233" t="str">
        <f>IF(dekrety!F55&lt;&gt;"",dekrety!F55,"")</f>
        <v/>
      </c>
      <c r="F57" s="233" t="str">
        <f>IF(dekrety!G55&lt;&gt;"",dekrety!G55,"")</f>
        <v/>
      </c>
      <c r="G57" s="234" t="str">
        <f>IF(dekrety!H55&lt;&gt;"",dekrety!H55,"")</f>
        <v/>
      </c>
    </row>
    <row r="58" spans="2:7" x14ac:dyDescent="0.2">
      <c r="B58" s="231" t="str">
        <f>IF(dekrety!B56&lt;&gt;"",dekrety!B56,"")</f>
        <v/>
      </c>
      <c r="C58" s="231" t="str">
        <f>IF(dekrety!D56&lt;&gt;"",dekrety!D56,"")</f>
        <v/>
      </c>
      <c r="D58" s="232" t="str">
        <f>IF(dekrety!E56&lt;&gt;"",dekrety!E56,"")</f>
        <v/>
      </c>
      <c r="E58" s="233" t="str">
        <f>IF(dekrety!F56&lt;&gt;"",dekrety!F56,"")</f>
        <v/>
      </c>
      <c r="F58" s="233" t="str">
        <f>IF(dekrety!G56&lt;&gt;"",dekrety!G56,"")</f>
        <v/>
      </c>
      <c r="G58" s="234" t="str">
        <f>IF(dekrety!H56&lt;&gt;"",dekrety!H56,"")</f>
        <v/>
      </c>
    </row>
    <row r="59" spans="2:7" x14ac:dyDescent="0.2">
      <c r="B59" s="231" t="str">
        <f>IF(dekrety!B57&lt;&gt;"",dekrety!B57,"")</f>
        <v/>
      </c>
      <c r="C59" s="231" t="str">
        <f>IF(dekrety!D57&lt;&gt;"",dekrety!D57,"")</f>
        <v/>
      </c>
      <c r="D59" s="232" t="str">
        <f>IF(dekrety!E57&lt;&gt;"",dekrety!E57,"")</f>
        <v/>
      </c>
      <c r="E59" s="233" t="str">
        <f>IF(dekrety!F57&lt;&gt;"",dekrety!F57,"")</f>
        <v/>
      </c>
      <c r="F59" s="233" t="str">
        <f>IF(dekrety!G57&lt;&gt;"",dekrety!G57,"")</f>
        <v/>
      </c>
      <c r="G59" s="234" t="str">
        <f>IF(dekrety!H57&lt;&gt;"",dekrety!H57,"")</f>
        <v/>
      </c>
    </row>
    <row r="60" spans="2:7" x14ac:dyDescent="0.2">
      <c r="B60" s="231" t="str">
        <f>IF(dekrety!B58&lt;&gt;"",dekrety!B58,"")</f>
        <v/>
      </c>
      <c r="C60" s="231" t="str">
        <f>IF(dekrety!D58&lt;&gt;"",dekrety!D58,"")</f>
        <v/>
      </c>
      <c r="D60" s="232" t="str">
        <f>IF(dekrety!E58&lt;&gt;"",dekrety!E58,"")</f>
        <v/>
      </c>
      <c r="E60" s="233" t="str">
        <f>IF(dekrety!F58&lt;&gt;"",dekrety!F58,"")</f>
        <v/>
      </c>
      <c r="F60" s="233" t="str">
        <f>IF(dekrety!G58&lt;&gt;"",dekrety!G58,"")</f>
        <v/>
      </c>
      <c r="G60" s="234" t="str">
        <f>IF(dekrety!H58&lt;&gt;"",dekrety!H58,"")</f>
        <v/>
      </c>
    </row>
    <row r="61" spans="2:7" x14ac:dyDescent="0.2">
      <c r="B61" s="231" t="str">
        <f>IF(dekrety!B59&lt;&gt;"",dekrety!B59,"")</f>
        <v/>
      </c>
      <c r="C61" s="231" t="str">
        <f>IF(dekrety!D59&lt;&gt;"",dekrety!D59,"")</f>
        <v/>
      </c>
      <c r="D61" s="232" t="str">
        <f>IF(dekrety!E59&lt;&gt;"",dekrety!E59,"")</f>
        <v/>
      </c>
      <c r="E61" s="233" t="str">
        <f>IF(dekrety!F59&lt;&gt;"",dekrety!F59,"")</f>
        <v/>
      </c>
      <c r="F61" s="233" t="str">
        <f>IF(dekrety!G59&lt;&gt;"",dekrety!G59,"")</f>
        <v/>
      </c>
      <c r="G61" s="234" t="str">
        <f>IF(dekrety!H59&lt;&gt;"",dekrety!H59,"")</f>
        <v/>
      </c>
    </row>
    <row r="62" spans="2:7" x14ac:dyDescent="0.2">
      <c r="B62" s="231" t="str">
        <f>IF(dekrety!B60&lt;&gt;"",dekrety!B60,"")</f>
        <v/>
      </c>
      <c r="C62" s="231" t="str">
        <f>IF(dekrety!D60&lt;&gt;"",dekrety!D60,"")</f>
        <v/>
      </c>
      <c r="D62" s="232" t="str">
        <f>IF(dekrety!E60&lt;&gt;"",dekrety!E60,"")</f>
        <v/>
      </c>
      <c r="E62" s="233" t="str">
        <f>IF(dekrety!F60&lt;&gt;"",dekrety!F60,"")</f>
        <v/>
      </c>
      <c r="F62" s="233" t="str">
        <f>IF(dekrety!G60&lt;&gt;"",dekrety!G60,"")</f>
        <v/>
      </c>
      <c r="G62" s="234" t="str">
        <f>IF(dekrety!H60&lt;&gt;"",dekrety!H60,"")</f>
        <v/>
      </c>
    </row>
    <row r="63" spans="2:7" x14ac:dyDescent="0.2">
      <c r="B63" s="231" t="str">
        <f>IF(dekrety!B61&lt;&gt;"",dekrety!B61,"")</f>
        <v/>
      </c>
      <c r="C63" s="231" t="str">
        <f>IF(dekrety!D61&lt;&gt;"",dekrety!D61,"")</f>
        <v/>
      </c>
      <c r="D63" s="232" t="str">
        <f>IF(dekrety!E61&lt;&gt;"",dekrety!E61,"")</f>
        <v/>
      </c>
      <c r="E63" s="233" t="str">
        <f>IF(dekrety!F61&lt;&gt;"",dekrety!F61,"")</f>
        <v/>
      </c>
      <c r="F63" s="233" t="str">
        <f>IF(dekrety!G61&lt;&gt;"",dekrety!G61,"")</f>
        <v/>
      </c>
      <c r="G63" s="234" t="str">
        <f>IF(dekrety!H61&lt;&gt;"",dekrety!H61,"")</f>
        <v/>
      </c>
    </row>
    <row r="64" spans="2:7" x14ac:dyDescent="0.2">
      <c r="B64" s="231" t="str">
        <f>IF(dekrety!B62&lt;&gt;"",dekrety!B62,"")</f>
        <v/>
      </c>
      <c r="C64" s="231" t="str">
        <f>IF(dekrety!D62&lt;&gt;"",dekrety!D62,"")</f>
        <v/>
      </c>
      <c r="D64" s="232" t="str">
        <f>IF(dekrety!E62&lt;&gt;"",dekrety!E62,"")</f>
        <v/>
      </c>
      <c r="E64" s="233" t="str">
        <f>IF(dekrety!F62&lt;&gt;"",dekrety!F62,"")</f>
        <v/>
      </c>
      <c r="F64" s="233" t="str">
        <f>IF(dekrety!G62&lt;&gt;"",dekrety!G62,"")</f>
        <v/>
      </c>
      <c r="G64" s="234" t="str">
        <f>IF(dekrety!H62&lt;&gt;"",dekrety!H62,"")</f>
        <v/>
      </c>
    </row>
    <row r="65" spans="2:7" x14ac:dyDescent="0.2">
      <c r="B65" s="231" t="str">
        <f>IF(dekrety!B63&lt;&gt;"",dekrety!B63,"")</f>
        <v/>
      </c>
      <c r="C65" s="231" t="str">
        <f>IF(dekrety!D63&lt;&gt;"",dekrety!D63,"")</f>
        <v/>
      </c>
      <c r="D65" s="232" t="str">
        <f>IF(dekrety!E63&lt;&gt;"",dekrety!E63,"")</f>
        <v/>
      </c>
      <c r="E65" s="233" t="str">
        <f>IF(dekrety!F63&lt;&gt;"",dekrety!F63,"")</f>
        <v/>
      </c>
      <c r="F65" s="233" t="str">
        <f>IF(dekrety!G63&lt;&gt;"",dekrety!G63,"")</f>
        <v/>
      </c>
      <c r="G65" s="234" t="str">
        <f>IF(dekrety!H63&lt;&gt;"",dekrety!H63,"")</f>
        <v/>
      </c>
    </row>
    <row r="66" spans="2:7" x14ac:dyDescent="0.2">
      <c r="B66" s="231" t="str">
        <f>IF(dekrety!B64&lt;&gt;"",dekrety!B64,"")</f>
        <v/>
      </c>
      <c r="C66" s="231" t="str">
        <f>IF(dekrety!D64&lt;&gt;"",dekrety!D64,"")</f>
        <v/>
      </c>
      <c r="D66" s="232" t="str">
        <f>IF(dekrety!E64&lt;&gt;"",dekrety!E64,"")</f>
        <v/>
      </c>
      <c r="E66" s="233" t="str">
        <f>IF(dekrety!F64&lt;&gt;"",dekrety!F64,"")</f>
        <v/>
      </c>
      <c r="F66" s="233" t="str">
        <f>IF(dekrety!G64&lt;&gt;"",dekrety!G64,"")</f>
        <v/>
      </c>
      <c r="G66" s="234" t="str">
        <f>IF(dekrety!H64&lt;&gt;"",dekrety!H64,"")</f>
        <v/>
      </c>
    </row>
    <row r="67" spans="2:7" x14ac:dyDescent="0.2">
      <c r="B67" s="231" t="str">
        <f>IF(dekrety!B65&lt;&gt;"",dekrety!B65,"")</f>
        <v/>
      </c>
      <c r="C67" s="231" t="str">
        <f>IF(dekrety!D65&lt;&gt;"",dekrety!D65,"")</f>
        <v/>
      </c>
      <c r="D67" s="232" t="str">
        <f>IF(dekrety!E65&lt;&gt;"",dekrety!E65,"")</f>
        <v/>
      </c>
      <c r="E67" s="233" t="str">
        <f>IF(dekrety!F65&lt;&gt;"",dekrety!F65,"")</f>
        <v/>
      </c>
      <c r="F67" s="233" t="str">
        <f>IF(dekrety!G65&lt;&gt;"",dekrety!G65,"")</f>
        <v/>
      </c>
      <c r="G67" s="234" t="str">
        <f>IF(dekrety!H65&lt;&gt;"",dekrety!H65,"")</f>
        <v/>
      </c>
    </row>
    <row r="68" spans="2:7" x14ac:dyDescent="0.2">
      <c r="B68" s="231" t="str">
        <f>IF(dekrety!B66&lt;&gt;"",dekrety!B66,"")</f>
        <v/>
      </c>
      <c r="C68" s="231" t="str">
        <f>IF(dekrety!D66&lt;&gt;"",dekrety!D66,"")</f>
        <v/>
      </c>
      <c r="D68" s="232" t="str">
        <f>IF(dekrety!E66&lt;&gt;"",dekrety!E66,"")</f>
        <v/>
      </c>
      <c r="E68" s="233" t="str">
        <f>IF(dekrety!F66&lt;&gt;"",dekrety!F66,"")</f>
        <v/>
      </c>
      <c r="F68" s="233" t="str">
        <f>IF(dekrety!G66&lt;&gt;"",dekrety!G66,"")</f>
        <v/>
      </c>
      <c r="G68" s="234" t="str">
        <f>IF(dekrety!H66&lt;&gt;"",dekrety!H66,"")</f>
        <v/>
      </c>
    </row>
    <row r="69" spans="2:7" x14ac:dyDescent="0.2">
      <c r="B69" s="231" t="str">
        <f>IF(dekrety!B67&lt;&gt;"",dekrety!B67,"")</f>
        <v/>
      </c>
      <c r="C69" s="231" t="str">
        <f>IF(dekrety!D67&lt;&gt;"",dekrety!D67,"")</f>
        <v/>
      </c>
      <c r="D69" s="232" t="str">
        <f>IF(dekrety!E67&lt;&gt;"",dekrety!E67,"")</f>
        <v/>
      </c>
      <c r="E69" s="233" t="str">
        <f>IF(dekrety!F67&lt;&gt;"",dekrety!F67,"")</f>
        <v/>
      </c>
      <c r="F69" s="233" t="str">
        <f>IF(dekrety!G67&lt;&gt;"",dekrety!G67,"")</f>
        <v/>
      </c>
      <c r="G69" s="234" t="str">
        <f>IF(dekrety!H67&lt;&gt;"",dekrety!H67,"")</f>
        <v/>
      </c>
    </row>
    <row r="70" spans="2:7" x14ac:dyDescent="0.2">
      <c r="B70" s="231" t="str">
        <f>IF(dekrety!B68&lt;&gt;"",dekrety!B68,"")</f>
        <v/>
      </c>
      <c r="C70" s="231" t="str">
        <f>IF(dekrety!D68&lt;&gt;"",dekrety!D68,"")</f>
        <v/>
      </c>
      <c r="D70" s="232" t="str">
        <f>IF(dekrety!E68&lt;&gt;"",dekrety!E68,"")</f>
        <v/>
      </c>
      <c r="E70" s="233" t="str">
        <f>IF(dekrety!F68&lt;&gt;"",dekrety!F68,"")</f>
        <v/>
      </c>
      <c r="F70" s="233" t="str">
        <f>IF(dekrety!G68&lt;&gt;"",dekrety!G68,"")</f>
        <v/>
      </c>
      <c r="G70" s="234" t="str">
        <f>IF(dekrety!H68&lt;&gt;"",dekrety!H68,"")</f>
        <v/>
      </c>
    </row>
    <row r="71" spans="2:7" x14ac:dyDescent="0.2">
      <c r="B71" s="231" t="str">
        <f>IF(dekrety!B69&lt;&gt;"",dekrety!B69,"")</f>
        <v/>
      </c>
      <c r="C71" s="231" t="str">
        <f>IF(dekrety!D69&lt;&gt;"",dekrety!D69,"")</f>
        <v/>
      </c>
      <c r="D71" s="232" t="str">
        <f>IF(dekrety!E69&lt;&gt;"",dekrety!E69,"")</f>
        <v/>
      </c>
      <c r="E71" s="233" t="str">
        <f>IF(dekrety!F69&lt;&gt;"",dekrety!F69,"")</f>
        <v/>
      </c>
      <c r="F71" s="233" t="str">
        <f>IF(dekrety!G69&lt;&gt;"",dekrety!G69,"")</f>
        <v/>
      </c>
      <c r="G71" s="234" t="str">
        <f>IF(dekrety!H69&lt;&gt;"",dekrety!H69,"")</f>
        <v/>
      </c>
    </row>
    <row r="72" spans="2:7" x14ac:dyDescent="0.2">
      <c r="B72" s="231" t="str">
        <f>IF(dekrety!B70&lt;&gt;"",dekrety!B70,"")</f>
        <v/>
      </c>
      <c r="C72" s="231" t="str">
        <f>IF(dekrety!D70&lt;&gt;"",dekrety!D70,"")</f>
        <v/>
      </c>
      <c r="D72" s="232" t="str">
        <f>IF(dekrety!E70&lt;&gt;"",dekrety!E70,"")</f>
        <v/>
      </c>
      <c r="E72" s="233" t="str">
        <f>IF(dekrety!F70&lt;&gt;"",dekrety!F70,"")</f>
        <v/>
      </c>
      <c r="F72" s="233" t="str">
        <f>IF(dekrety!G70&lt;&gt;"",dekrety!G70,"")</f>
        <v/>
      </c>
      <c r="G72" s="234" t="str">
        <f>IF(dekrety!H70&lt;&gt;"",dekrety!H70,"")</f>
        <v/>
      </c>
    </row>
    <row r="73" spans="2:7" x14ac:dyDescent="0.2">
      <c r="B73" s="231" t="str">
        <f>IF(dekrety!B71&lt;&gt;"",dekrety!B71,"")</f>
        <v/>
      </c>
      <c r="C73" s="231" t="str">
        <f>IF(dekrety!D71&lt;&gt;"",dekrety!D71,"")</f>
        <v/>
      </c>
      <c r="D73" s="232" t="str">
        <f>IF(dekrety!E71&lt;&gt;"",dekrety!E71,"")</f>
        <v/>
      </c>
      <c r="E73" s="233" t="str">
        <f>IF(dekrety!F71&lt;&gt;"",dekrety!F71,"")</f>
        <v/>
      </c>
      <c r="F73" s="233" t="str">
        <f>IF(dekrety!G71&lt;&gt;"",dekrety!G71,"")</f>
        <v/>
      </c>
      <c r="G73" s="234" t="str">
        <f>IF(dekrety!H71&lt;&gt;"",dekrety!H71,"")</f>
        <v/>
      </c>
    </row>
    <row r="74" spans="2:7" x14ac:dyDescent="0.2">
      <c r="B74" s="231" t="str">
        <f>IF(dekrety!B72&lt;&gt;"",dekrety!B72,"")</f>
        <v/>
      </c>
      <c r="C74" s="231" t="str">
        <f>IF(dekrety!D72&lt;&gt;"",dekrety!D72,"")</f>
        <v/>
      </c>
      <c r="D74" s="232" t="str">
        <f>IF(dekrety!E72&lt;&gt;"",dekrety!E72,"")</f>
        <v/>
      </c>
      <c r="E74" s="233" t="str">
        <f>IF(dekrety!F72&lt;&gt;"",dekrety!F72,"")</f>
        <v/>
      </c>
      <c r="F74" s="233" t="str">
        <f>IF(dekrety!G72&lt;&gt;"",dekrety!G72,"")</f>
        <v/>
      </c>
      <c r="G74" s="234" t="str">
        <f>IF(dekrety!H72&lt;&gt;"",dekrety!H72,"")</f>
        <v/>
      </c>
    </row>
    <row r="75" spans="2:7" x14ac:dyDescent="0.2">
      <c r="B75" s="231" t="str">
        <f>IF(dekrety!B73&lt;&gt;"",dekrety!B73,"")</f>
        <v/>
      </c>
      <c r="C75" s="231" t="str">
        <f>IF(dekrety!D73&lt;&gt;"",dekrety!D73,"")</f>
        <v/>
      </c>
      <c r="D75" s="232" t="str">
        <f>IF(dekrety!E73&lt;&gt;"",dekrety!E73,"")</f>
        <v/>
      </c>
      <c r="E75" s="233" t="str">
        <f>IF(dekrety!F73&lt;&gt;"",dekrety!F73,"")</f>
        <v/>
      </c>
      <c r="F75" s="233" t="str">
        <f>IF(dekrety!G73&lt;&gt;"",dekrety!G73,"")</f>
        <v/>
      </c>
      <c r="G75" s="234" t="str">
        <f>IF(dekrety!H73&lt;&gt;"",dekrety!H73,"")</f>
        <v/>
      </c>
    </row>
    <row r="76" spans="2:7" x14ac:dyDescent="0.2">
      <c r="B76" s="231" t="str">
        <f>IF(dekrety!B74&lt;&gt;"",dekrety!B74,"")</f>
        <v/>
      </c>
      <c r="C76" s="231" t="str">
        <f>IF(dekrety!D74&lt;&gt;"",dekrety!D74,"")</f>
        <v/>
      </c>
      <c r="D76" s="232" t="str">
        <f>IF(dekrety!E74&lt;&gt;"",dekrety!E74,"")</f>
        <v/>
      </c>
      <c r="E76" s="233" t="str">
        <f>IF(dekrety!F74&lt;&gt;"",dekrety!F74,"")</f>
        <v/>
      </c>
      <c r="F76" s="233" t="str">
        <f>IF(dekrety!G74&lt;&gt;"",dekrety!G74,"")</f>
        <v/>
      </c>
      <c r="G76" s="234" t="str">
        <f>IF(dekrety!H74&lt;&gt;"",dekrety!H74,"")</f>
        <v/>
      </c>
    </row>
    <row r="77" spans="2:7" x14ac:dyDescent="0.2">
      <c r="B77" s="231" t="str">
        <f>IF(dekrety!B75&lt;&gt;"",dekrety!B75,"")</f>
        <v/>
      </c>
      <c r="C77" s="231" t="str">
        <f>IF(dekrety!D75&lt;&gt;"",dekrety!D75,"")</f>
        <v/>
      </c>
      <c r="D77" s="232" t="str">
        <f>IF(dekrety!E75&lt;&gt;"",dekrety!E75,"")</f>
        <v/>
      </c>
      <c r="E77" s="233" t="str">
        <f>IF(dekrety!F75&lt;&gt;"",dekrety!F75,"")</f>
        <v/>
      </c>
      <c r="F77" s="233" t="str">
        <f>IF(dekrety!G75&lt;&gt;"",dekrety!G75,"")</f>
        <v/>
      </c>
      <c r="G77" s="234" t="str">
        <f>IF(dekrety!H75&lt;&gt;"",dekrety!H75,"")</f>
        <v/>
      </c>
    </row>
    <row r="78" spans="2:7" x14ac:dyDescent="0.2">
      <c r="B78" s="231" t="str">
        <f>IF(dekrety!B76&lt;&gt;"",dekrety!B76,"")</f>
        <v/>
      </c>
      <c r="C78" s="231" t="str">
        <f>IF(dekrety!D76&lt;&gt;"",dekrety!D76,"")</f>
        <v/>
      </c>
      <c r="D78" s="232" t="str">
        <f>IF(dekrety!E76&lt;&gt;"",dekrety!E76,"")</f>
        <v/>
      </c>
      <c r="E78" s="233" t="str">
        <f>IF(dekrety!F76&lt;&gt;"",dekrety!F76,"")</f>
        <v/>
      </c>
      <c r="F78" s="233" t="str">
        <f>IF(dekrety!G76&lt;&gt;"",dekrety!G76,"")</f>
        <v/>
      </c>
      <c r="G78" s="234" t="str">
        <f>IF(dekrety!H76&lt;&gt;"",dekrety!H76,"")</f>
        <v/>
      </c>
    </row>
    <row r="79" spans="2:7" x14ac:dyDescent="0.2">
      <c r="B79" s="231" t="str">
        <f>IF(dekrety!B77&lt;&gt;"",dekrety!B77,"")</f>
        <v/>
      </c>
      <c r="C79" s="231" t="str">
        <f>IF(dekrety!D77&lt;&gt;"",dekrety!D77,"")</f>
        <v/>
      </c>
      <c r="D79" s="232" t="str">
        <f>IF(dekrety!E77&lt;&gt;"",dekrety!E77,"")</f>
        <v/>
      </c>
      <c r="E79" s="233" t="str">
        <f>IF(dekrety!F77&lt;&gt;"",dekrety!F77,"")</f>
        <v/>
      </c>
      <c r="F79" s="233" t="str">
        <f>IF(dekrety!G77&lt;&gt;"",dekrety!G77,"")</f>
        <v/>
      </c>
      <c r="G79" s="234" t="str">
        <f>IF(dekrety!H77&lt;&gt;"",dekrety!H77,"")</f>
        <v/>
      </c>
    </row>
    <row r="80" spans="2:7" x14ac:dyDescent="0.2">
      <c r="B80" s="231" t="str">
        <f>IF(dekrety!B78&lt;&gt;"",dekrety!B78,"")</f>
        <v/>
      </c>
      <c r="C80" s="231" t="str">
        <f>IF(dekrety!D78&lt;&gt;"",dekrety!D78,"")</f>
        <v/>
      </c>
      <c r="D80" s="232" t="str">
        <f>IF(dekrety!E78&lt;&gt;"",dekrety!E78,"")</f>
        <v/>
      </c>
      <c r="E80" s="233" t="str">
        <f>IF(dekrety!F78&lt;&gt;"",dekrety!F78,"")</f>
        <v/>
      </c>
      <c r="F80" s="233" t="str">
        <f>IF(dekrety!G78&lt;&gt;"",dekrety!G78,"")</f>
        <v/>
      </c>
      <c r="G80" s="234" t="str">
        <f>IF(dekrety!H78&lt;&gt;"",dekrety!H78,"")</f>
        <v/>
      </c>
    </row>
    <row r="81" spans="2:7" x14ac:dyDescent="0.2">
      <c r="B81" s="231" t="str">
        <f>IF(dekrety!B79&lt;&gt;"",dekrety!B79,"")</f>
        <v/>
      </c>
      <c r="C81" s="231" t="str">
        <f>IF(dekrety!D79&lt;&gt;"",dekrety!D79,"")</f>
        <v/>
      </c>
      <c r="D81" s="232" t="str">
        <f>IF(dekrety!E79&lt;&gt;"",dekrety!E79,"")</f>
        <v/>
      </c>
      <c r="E81" s="233" t="str">
        <f>IF(dekrety!F79&lt;&gt;"",dekrety!F79,"")</f>
        <v/>
      </c>
      <c r="F81" s="233" t="str">
        <f>IF(dekrety!G79&lt;&gt;"",dekrety!G79,"")</f>
        <v/>
      </c>
      <c r="G81" s="234" t="str">
        <f>IF(dekrety!H79&lt;&gt;"",dekrety!H79,"")</f>
        <v/>
      </c>
    </row>
    <row r="82" spans="2:7" x14ac:dyDescent="0.2">
      <c r="B82" s="231" t="str">
        <f>IF(dekrety!B80&lt;&gt;"",dekrety!B80,"")</f>
        <v/>
      </c>
      <c r="C82" s="231" t="str">
        <f>IF(dekrety!D80&lt;&gt;"",dekrety!D80,"")</f>
        <v/>
      </c>
      <c r="D82" s="232" t="str">
        <f>IF(dekrety!E80&lt;&gt;"",dekrety!E80,"")</f>
        <v/>
      </c>
      <c r="E82" s="233" t="str">
        <f>IF(dekrety!F80&lt;&gt;"",dekrety!F80,"")</f>
        <v/>
      </c>
      <c r="F82" s="233" t="str">
        <f>IF(dekrety!G80&lt;&gt;"",dekrety!G80,"")</f>
        <v/>
      </c>
      <c r="G82" s="234" t="str">
        <f>IF(dekrety!H80&lt;&gt;"",dekrety!H80,"")</f>
        <v/>
      </c>
    </row>
    <row r="83" spans="2:7" x14ac:dyDescent="0.2">
      <c r="B83" s="231" t="str">
        <f>IF(dekrety!B81&lt;&gt;"",dekrety!B81,"")</f>
        <v/>
      </c>
      <c r="C83" s="231" t="str">
        <f>IF(dekrety!D81&lt;&gt;"",dekrety!D81,"")</f>
        <v/>
      </c>
      <c r="D83" s="232" t="str">
        <f>IF(dekrety!E81&lt;&gt;"",dekrety!E81,"")</f>
        <v/>
      </c>
      <c r="E83" s="233" t="str">
        <f>IF(dekrety!F81&lt;&gt;"",dekrety!F81,"")</f>
        <v/>
      </c>
      <c r="F83" s="233" t="str">
        <f>IF(dekrety!G81&lt;&gt;"",dekrety!G81,"")</f>
        <v/>
      </c>
      <c r="G83" s="234" t="str">
        <f>IF(dekrety!H81&lt;&gt;"",dekrety!H81,"")</f>
        <v/>
      </c>
    </row>
    <row r="84" spans="2:7" x14ac:dyDescent="0.2">
      <c r="B84" s="231" t="str">
        <f>IF(dekrety!B82&lt;&gt;"",dekrety!B82,"")</f>
        <v/>
      </c>
      <c r="C84" s="231" t="str">
        <f>IF(dekrety!D82&lt;&gt;"",dekrety!D82,"")</f>
        <v/>
      </c>
      <c r="D84" s="232" t="str">
        <f>IF(dekrety!E82&lt;&gt;"",dekrety!E82,"")</f>
        <v/>
      </c>
      <c r="E84" s="233" t="str">
        <f>IF(dekrety!F82&lt;&gt;"",dekrety!F82,"")</f>
        <v/>
      </c>
      <c r="F84" s="233" t="str">
        <f>IF(dekrety!G82&lt;&gt;"",dekrety!G82,"")</f>
        <v/>
      </c>
      <c r="G84" s="234" t="str">
        <f>IF(dekrety!H82&lt;&gt;"",dekrety!H82,"")</f>
        <v/>
      </c>
    </row>
    <row r="85" spans="2:7" x14ac:dyDescent="0.2">
      <c r="B85" s="231" t="str">
        <f>IF(dekrety!B83&lt;&gt;"",dekrety!B83,"")</f>
        <v/>
      </c>
      <c r="C85" s="231" t="str">
        <f>IF(dekrety!D83&lt;&gt;"",dekrety!D83,"")</f>
        <v/>
      </c>
      <c r="D85" s="232" t="str">
        <f>IF(dekrety!E83&lt;&gt;"",dekrety!E83,"")</f>
        <v/>
      </c>
      <c r="E85" s="233" t="str">
        <f>IF(dekrety!F83&lt;&gt;"",dekrety!F83,"")</f>
        <v/>
      </c>
      <c r="F85" s="233" t="str">
        <f>IF(dekrety!G83&lt;&gt;"",dekrety!G83,"")</f>
        <v/>
      </c>
      <c r="G85" s="234" t="str">
        <f>IF(dekrety!H83&lt;&gt;"",dekrety!H83,"")</f>
        <v/>
      </c>
    </row>
    <row r="86" spans="2:7" x14ac:dyDescent="0.2">
      <c r="B86" s="231" t="str">
        <f>IF(dekrety!B84&lt;&gt;"",dekrety!B84,"")</f>
        <v/>
      </c>
      <c r="C86" s="231" t="str">
        <f>IF(dekrety!D84&lt;&gt;"",dekrety!D84,"")</f>
        <v/>
      </c>
      <c r="D86" s="232" t="str">
        <f>IF(dekrety!E84&lt;&gt;"",dekrety!E84,"")</f>
        <v/>
      </c>
      <c r="E86" s="233" t="str">
        <f>IF(dekrety!F84&lt;&gt;"",dekrety!F84,"")</f>
        <v/>
      </c>
      <c r="F86" s="233" t="str">
        <f>IF(dekrety!G84&lt;&gt;"",dekrety!G84,"")</f>
        <v/>
      </c>
      <c r="G86" s="234" t="str">
        <f>IF(dekrety!H84&lt;&gt;"",dekrety!H84,"")</f>
        <v/>
      </c>
    </row>
    <row r="87" spans="2:7" x14ac:dyDescent="0.2">
      <c r="B87" s="231" t="str">
        <f>IF(dekrety!B85&lt;&gt;"",dekrety!B85,"")</f>
        <v/>
      </c>
      <c r="C87" s="231" t="str">
        <f>IF(dekrety!D85&lt;&gt;"",dekrety!D85,"")</f>
        <v/>
      </c>
      <c r="D87" s="232" t="str">
        <f>IF(dekrety!E85&lt;&gt;"",dekrety!E85,"")</f>
        <v/>
      </c>
      <c r="E87" s="233" t="str">
        <f>IF(dekrety!F85&lt;&gt;"",dekrety!F85,"")</f>
        <v/>
      </c>
      <c r="F87" s="233" t="str">
        <f>IF(dekrety!G85&lt;&gt;"",dekrety!G85,"")</f>
        <v/>
      </c>
      <c r="G87" s="234" t="str">
        <f>IF(dekrety!H85&lt;&gt;"",dekrety!H85,"")</f>
        <v/>
      </c>
    </row>
    <row r="88" spans="2:7" x14ac:dyDescent="0.2">
      <c r="B88" s="231" t="str">
        <f>IF(dekrety!B86&lt;&gt;"",dekrety!B86,"")</f>
        <v/>
      </c>
      <c r="C88" s="231" t="str">
        <f>IF(dekrety!D86&lt;&gt;"",dekrety!D86,"")</f>
        <v/>
      </c>
      <c r="D88" s="232" t="str">
        <f>IF(dekrety!E86&lt;&gt;"",dekrety!E86,"")</f>
        <v/>
      </c>
      <c r="E88" s="233" t="str">
        <f>IF(dekrety!F86&lt;&gt;"",dekrety!F86,"")</f>
        <v/>
      </c>
      <c r="F88" s="233" t="str">
        <f>IF(dekrety!G86&lt;&gt;"",dekrety!G86,"")</f>
        <v/>
      </c>
      <c r="G88" s="234" t="str">
        <f>IF(dekrety!H86&lt;&gt;"",dekrety!H86,"")</f>
        <v/>
      </c>
    </row>
    <row r="89" spans="2:7" x14ac:dyDescent="0.2">
      <c r="B89" s="231" t="str">
        <f>IF(dekrety!B87&lt;&gt;"",dekrety!B87,"")</f>
        <v/>
      </c>
      <c r="C89" s="231" t="str">
        <f>IF(dekrety!D87&lt;&gt;"",dekrety!D87,"")</f>
        <v/>
      </c>
      <c r="D89" s="232" t="str">
        <f>IF(dekrety!E87&lt;&gt;"",dekrety!E87,"")</f>
        <v/>
      </c>
      <c r="E89" s="233" t="str">
        <f>IF(dekrety!F87&lt;&gt;"",dekrety!F87,"")</f>
        <v/>
      </c>
      <c r="F89" s="233" t="str">
        <f>IF(dekrety!G87&lt;&gt;"",dekrety!G87,"")</f>
        <v/>
      </c>
      <c r="G89" s="234" t="str">
        <f>IF(dekrety!H87&lt;&gt;"",dekrety!H87,"")</f>
        <v/>
      </c>
    </row>
    <row r="90" spans="2:7" x14ac:dyDescent="0.2">
      <c r="B90" s="231" t="str">
        <f>IF(dekrety!B88&lt;&gt;"",dekrety!B88,"")</f>
        <v/>
      </c>
      <c r="C90" s="231" t="str">
        <f>IF(dekrety!D88&lt;&gt;"",dekrety!D88,"")</f>
        <v/>
      </c>
      <c r="D90" s="232" t="str">
        <f>IF(dekrety!E88&lt;&gt;"",dekrety!E88,"")</f>
        <v/>
      </c>
      <c r="E90" s="233" t="str">
        <f>IF(dekrety!F88&lt;&gt;"",dekrety!F88,"")</f>
        <v/>
      </c>
      <c r="F90" s="233" t="str">
        <f>IF(dekrety!G88&lt;&gt;"",dekrety!G88,"")</f>
        <v/>
      </c>
      <c r="G90" s="234" t="str">
        <f>IF(dekrety!H88&lt;&gt;"",dekrety!H88,"")</f>
        <v/>
      </c>
    </row>
    <row r="91" spans="2:7" x14ac:dyDescent="0.2">
      <c r="B91" s="231" t="str">
        <f>IF(dekrety!B89&lt;&gt;"",dekrety!B89,"")</f>
        <v/>
      </c>
      <c r="C91" s="231" t="str">
        <f>IF(dekrety!D89&lt;&gt;"",dekrety!D89,"")</f>
        <v/>
      </c>
      <c r="D91" s="232" t="str">
        <f>IF(dekrety!E89&lt;&gt;"",dekrety!E89,"")</f>
        <v/>
      </c>
      <c r="E91" s="233" t="str">
        <f>IF(dekrety!F89&lt;&gt;"",dekrety!F89,"")</f>
        <v/>
      </c>
      <c r="F91" s="233" t="str">
        <f>IF(dekrety!G89&lt;&gt;"",dekrety!G89,"")</f>
        <v/>
      </c>
      <c r="G91" s="234" t="str">
        <f>IF(dekrety!H89&lt;&gt;"",dekrety!H89,"")</f>
        <v/>
      </c>
    </row>
    <row r="92" spans="2:7" x14ac:dyDescent="0.2">
      <c r="B92" s="231" t="str">
        <f>IF(dekrety!B90&lt;&gt;"",dekrety!B90,"")</f>
        <v/>
      </c>
      <c r="C92" s="231" t="str">
        <f>IF(dekrety!D90&lt;&gt;"",dekrety!D90,"")</f>
        <v/>
      </c>
      <c r="D92" s="232" t="str">
        <f>IF(dekrety!E90&lt;&gt;"",dekrety!E90,"")</f>
        <v/>
      </c>
      <c r="E92" s="233" t="str">
        <f>IF(dekrety!F90&lt;&gt;"",dekrety!F90,"")</f>
        <v/>
      </c>
      <c r="F92" s="233" t="str">
        <f>IF(dekrety!G90&lt;&gt;"",dekrety!G90,"")</f>
        <v/>
      </c>
      <c r="G92" s="234" t="str">
        <f>IF(dekrety!H90&lt;&gt;"",dekrety!H90,"")</f>
        <v/>
      </c>
    </row>
    <row r="93" spans="2:7" x14ac:dyDescent="0.2">
      <c r="B93" s="231" t="str">
        <f>IF(dekrety!B91&lt;&gt;"",dekrety!B91,"")</f>
        <v/>
      </c>
      <c r="C93" s="231" t="str">
        <f>IF(dekrety!D91&lt;&gt;"",dekrety!D91,"")</f>
        <v/>
      </c>
      <c r="D93" s="232" t="str">
        <f>IF(dekrety!E91&lt;&gt;"",dekrety!E91,"")</f>
        <v/>
      </c>
      <c r="E93" s="233" t="str">
        <f>IF(dekrety!F91&lt;&gt;"",dekrety!F91,"")</f>
        <v/>
      </c>
      <c r="F93" s="233" t="str">
        <f>IF(dekrety!G91&lt;&gt;"",dekrety!G91,"")</f>
        <v/>
      </c>
      <c r="G93" s="234" t="str">
        <f>IF(dekrety!H91&lt;&gt;"",dekrety!H91,"")</f>
        <v/>
      </c>
    </row>
    <row r="94" spans="2:7" x14ac:dyDescent="0.2">
      <c r="B94" s="231" t="str">
        <f>IF(dekrety!B92&lt;&gt;"",dekrety!B92,"")</f>
        <v/>
      </c>
      <c r="C94" s="231" t="str">
        <f>IF(dekrety!D92&lt;&gt;"",dekrety!D92,"")</f>
        <v/>
      </c>
      <c r="D94" s="232" t="str">
        <f>IF(dekrety!E92&lt;&gt;"",dekrety!E92,"")</f>
        <v/>
      </c>
      <c r="E94" s="233" t="str">
        <f>IF(dekrety!F92&lt;&gt;"",dekrety!F92,"")</f>
        <v/>
      </c>
      <c r="F94" s="233" t="str">
        <f>IF(dekrety!G92&lt;&gt;"",dekrety!G92,"")</f>
        <v/>
      </c>
      <c r="G94" s="234" t="str">
        <f>IF(dekrety!H92&lt;&gt;"",dekrety!H92,"")</f>
        <v/>
      </c>
    </row>
    <row r="95" spans="2:7" x14ac:dyDescent="0.2">
      <c r="B95" s="231" t="str">
        <f>IF(dekrety!B93&lt;&gt;"",dekrety!B93,"")</f>
        <v/>
      </c>
      <c r="C95" s="231" t="str">
        <f>IF(dekrety!D93&lt;&gt;"",dekrety!D93,"")</f>
        <v/>
      </c>
      <c r="D95" s="232" t="str">
        <f>IF(dekrety!E93&lt;&gt;"",dekrety!E93,"")</f>
        <v/>
      </c>
      <c r="E95" s="233" t="str">
        <f>IF(dekrety!F93&lt;&gt;"",dekrety!F93,"")</f>
        <v/>
      </c>
      <c r="F95" s="233" t="str">
        <f>IF(dekrety!G93&lt;&gt;"",dekrety!G93,"")</f>
        <v/>
      </c>
      <c r="G95" s="234" t="str">
        <f>IF(dekrety!H93&lt;&gt;"",dekrety!H93,"")</f>
        <v/>
      </c>
    </row>
    <row r="96" spans="2:7" x14ac:dyDescent="0.2">
      <c r="B96" s="231" t="str">
        <f>IF(dekrety!B94&lt;&gt;"",dekrety!B94,"")</f>
        <v/>
      </c>
      <c r="C96" s="231" t="str">
        <f>IF(dekrety!D94&lt;&gt;"",dekrety!D94,"")</f>
        <v/>
      </c>
      <c r="D96" s="232" t="str">
        <f>IF(dekrety!E94&lt;&gt;"",dekrety!E94,"")</f>
        <v/>
      </c>
      <c r="E96" s="233" t="str">
        <f>IF(dekrety!F94&lt;&gt;"",dekrety!F94,"")</f>
        <v/>
      </c>
      <c r="F96" s="233" t="str">
        <f>IF(dekrety!G94&lt;&gt;"",dekrety!G94,"")</f>
        <v/>
      </c>
      <c r="G96" s="234" t="str">
        <f>IF(dekrety!H94&lt;&gt;"",dekrety!H94,"")</f>
        <v/>
      </c>
    </row>
    <row r="97" spans="2:7" x14ac:dyDescent="0.2">
      <c r="B97" s="231" t="str">
        <f>IF(dekrety!B95&lt;&gt;"",dekrety!B95,"")</f>
        <v/>
      </c>
      <c r="C97" s="231" t="str">
        <f>IF(dekrety!D95&lt;&gt;"",dekrety!D95,"")</f>
        <v/>
      </c>
      <c r="D97" s="232" t="str">
        <f>IF(dekrety!E95&lt;&gt;"",dekrety!E95,"")</f>
        <v/>
      </c>
      <c r="E97" s="233" t="str">
        <f>IF(dekrety!F95&lt;&gt;"",dekrety!F95,"")</f>
        <v/>
      </c>
      <c r="F97" s="233" t="str">
        <f>IF(dekrety!G95&lt;&gt;"",dekrety!G95,"")</f>
        <v/>
      </c>
      <c r="G97" s="234" t="str">
        <f>IF(dekrety!H95&lt;&gt;"",dekrety!H95,"")</f>
        <v/>
      </c>
    </row>
    <row r="98" spans="2:7" x14ac:dyDescent="0.2">
      <c r="B98" s="231" t="str">
        <f>IF(dekrety!B96&lt;&gt;"",dekrety!B96,"")</f>
        <v/>
      </c>
      <c r="C98" s="231" t="str">
        <f>IF(dekrety!D96&lt;&gt;"",dekrety!D96,"")</f>
        <v/>
      </c>
      <c r="D98" s="232" t="str">
        <f>IF(dekrety!E96&lt;&gt;"",dekrety!E96,"")</f>
        <v/>
      </c>
      <c r="E98" s="233" t="str">
        <f>IF(dekrety!F96&lt;&gt;"",dekrety!F96,"")</f>
        <v/>
      </c>
      <c r="F98" s="233" t="str">
        <f>IF(dekrety!G96&lt;&gt;"",dekrety!G96,"")</f>
        <v/>
      </c>
      <c r="G98" s="234" t="str">
        <f>IF(dekrety!H96&lt;&gt;"",dekrety!H96,"")</f>
        <v/>
      </c>
    </row>
    <row r="99" spans="2:7" x14ac:dyDescent="0.2">
      <c r="B99" s="231" t="str">
        <f>IF(dekrety!B97&lt;&gt;"",dekrety!B97,"")</f>
        <v/>
      </c>
      <c r="C99" s="231" t="str">
        <f>IF(dekrety!D97&lt;&gt;"",dekrety!D97,"")</f>
        <v/>
      </c>
      <c r="D99" s="232" t="str">
        <f>IF(dekrety!E97&lt;&gt;"",dekrety!E97,"")</f>
        <v/>
      </c>
      <c r="E99" s="233" t="str">
        <f>IF(dekrety!F97&lt;&gt;"",dekrety!F97,"")</f>
        <v/>
      </c>
      <c r="F99" s="233" t="str">
        <f>IF(dekrety!G97&lt;&gt;"",dekrety!G97,"")</f>
        <v/>
      </c>
      <c r="G99" s="234" t="str">
        <f>IF(dekrety!H97&lt;&gt;"",dekrety!H97,"")</f>
        <v/>
      </c>
    </row>
    <row r="100" spans="2:7" x14ac:dyDescent="0.2">
      <c r="B100" s="231" t="str">
        <f>IF(dekrety!B98&lt;&gt;"",dekrety!B98,"")</f>
        <v/>
      </c>
      <c r="C100" s="231" t="str">
        <f>IF(dekrety!D98&lt;&gt;"",dekrety!D98,"")</f>
        <v/>
      </c>
      <c r="D100" s="232" t="str">
        <f>IF(dekrety!E98&lt;&gt;"",dekrety!E98,"")</f>
        <v/>
      </c>
      <c r="E100" s="233" t="str">
        <f>IF(dekrety!F98&lt;&gt;"",dekrety!F98,"")</f>
        <v/>
      </c>
      <c r="F100" s="233" t="str">
        <f>IF(dekrety!G98&lt;&gt;"",dekrety!G98,"")</f>
        <v/>
      </c>
      <c r="G100" s="234" t="str">
        <f>IF(dekrety!H98&lt;&gt;"",dekrety!H98,"")</f>
        <v/>
      </c>
    </row>
    <row r="101" spans="2:7" x14ac:dyDescent="0.2">
      <c r="B101" s="231" t="str">
        <f>IF(dekrety!B99&lt;&gt;"",dekrety!B99,"")</f>
        <v/>
      </c>
      <c r="C101" s="231" t="str">
        <f>IF(dekrety!D99&lt;&gt;"",dekrety!D99,"")</f>
        <v/>
      </c>
      <c r="D101" s="232" t="str">
        <f>IF(dekrety!E99&lt;&gt;"",dekrety!E99,"")</f>
        <v/>
      </c>
      <c r="E101" s="233" t="str">
        <f>IF(dekrety!F99&lt;&gt;"",dekrety!F99,"")</f>
        <v/>
      </c>
      <c r="F101" s="233" t="str">
        <f>IF(dekrety!G99&lt;&gt;"",dekrety!G99,"")</f>
        <v/>
      </c>
      <c r="G101" s="234" t="str">
        <f>IF(dekrety!H99&lt;&gt;"",dekrety!H99,"")</f>
        <v/>
      </c>
    </row>
    <row r="102" spans="2:7" x14ac:dyDescent="0.2">
      <c r="B102" s="231" t="str">
        <f>IF(dekrety!B100&lt;&gt;"",dekrety!B100,"")</f>
        <v/>
      </c>
      <c r="C102" s="231" t="str">
        <f>IF(dekrety!D100&lt;&gt;"",dekrety!D100,"")</f>
        <v/>
      </c>
      <c r="D102" s="232" t="str">
        <f>IF(dekrety!E100&lt;&gt;"",dekrety!E100,"")</f>
        <v/>
      </c>
      <c r="E102" s="233" t="str">
        <f>IF(dekrety!F100&lt;&gt;"",dekrety!F100,"")</f>
        <v/>
      </c>
      <c r="F102" s="233" t="str">
        <f>IF(dekrety!G100&lt;&gt;"",dekrety!G100,"")</f>
        <v/>
      </c>
      <c r="G102" s="234" t="str">
        <f>IF(dekrety!H100&lt;&gt;"",dekrety!H100,"")</f>
        <v/>
      </c>
    </row>
    <row r="103" spans="2:7" x14ac:dyDescent="0.2">
      <c r="B103" s="231" t="str">
        <f>IF(dekrety!B101&lt;&gt;"",dekrety!B101,"")</f>
        <v/>
      </c>
      <c r="C103" s="231" t="str">
        <f>IF(dekrety!D101&lt;&gt;"",dekrety!D101,"")</f>
        <v/>
      </c>
      <c r="D103" s="232" t="str">
        <f>IF(dekrety!E101&lt;&gt;"",dekrety!E101,"")</f>
        <v/>
      </c>
      <c r="E103" s="233" t="str">
        <f>IF(dekrety!F101&lt;&gt;"",dekrety!F101,"")</f>
        <v/>
      </c>
      <c r="F103" s="233" t="str">
        <f>IF(dekrety!G101&lt;&gt;"",dekrety!G101,"")</f>
        <v/>
      </c>
      <c r="G103" s="234" t="str">
        <f>IF(dekrety!H101&lt;&gt;"",dekrety!H101,"")</f>
        <v/>
      </c>
    </row>
    <row r="104" spans="2:7" x14ac:dyDescent="0.2">
      <c r="B104" s="231" t="str">
        <f>IF(dekrety!B102&lt;&gt;"",dekrety!B102,"")</f>
        <v/>
      </c>
      <c r="C104" s="231" t="str">
        <f>IF(dekrety!D102&lt;&gt;"",dekrety!D102,"")</f>
        <v/>
      </c>
      <c r="D104" s="232" t="str">
        <f>IF(dekrety!E102&lt;&gt;"",dekrety!E102,"")</f>
        <v/>
      </c>
      <c r="E104" s="233" t="str">
        <f>IF(dekrety!F102&lt;&gt;"",dekrety!F102,"")</f>
        <v/>
      </c>
      <c r="F104" s="233" t="str">
        <f>IF(dekrety!G102&lt;&gt;"",dekrety!G102,"")</f>
        <v/>
      </c>
      <c r="G104" s="234" t="str">
        <f>IF(dekrety!H102&lt;&gt;"",dekrety!H102,"")</f>
        <v/>
      </c>
    </row>
    <row r="105" spans="2:7" x14ac:dyDescent="0.2">
      <c r="B105" s="231" t="str">
        <f>IF(dekrety!B103&lt;&gt;"",dekrety!B103,"")</f>
        <v/>
      </c>
      <c r="C105" s="231" t="str">
        <f>IF(dekrety!D103&lt;&gt;"",dekrety!D103,"")</f>
        <v/>
      </c>
      <c r="D105" s="232" t="str">
        <f>IF(dekrety!E103&lt;&gt;"",dekrety!E103,"")</f>
        <v/>
      </c>
      <c r="E105" s="233" t="str">
        <f>IF(dekrety!F103&lt;&gt;"",dekrety!F103,"")</f>
        <v/>
      </c>
      <c r="F105" s="233" t="str">
        <f>IF(dekrety!G103&lt;&gt;"",dekrety!G103,"")</f>
        <v/>
      </c>
      <c r="G105" s="234" t="str">
        <f>IF(dekrety!H103&lt;&gt;"",dekrety!H103,"")</f>
        <v/>
      </c>
    </row>
    <row r="106" spans="2:7" x14ac:dyDescent="0.2">
      <c r="B106" s="231" t="str">
        <f>IF(dekrety!B104&lt;&gt;"",dekrety!B104,"")</f>
        <v/>
      </c>
      <c r="C106" s="231" t="str">
        <f>IF(dekrety!D104&lt;&gt;"",dekrety!D104,"")</f>
        <v/>
      </c>
      <c r="D106" s="232" t="str">
        <f>IF(dekrety!E104&lt;&gt;"",dekrety!E104,"")</f>
        <v/>
      </c>
      <c r="E106" s="233" t="str">
        <f>IF(dekrety!F104&lt;&gt;"",dekrety!F104,"")</f>
        <v/>
      </c>
      <c r="F106" s="233" t="str">
        <f>IF(dekrety!G104&lt;&gt;"",dekrety!G104,"")</f>
        <v/>
      </c>
      <c r="G106" s="234" t="str">
        <f>IF(dekrety!H104&lt;&gt;"",dekrety!H104,"")</f>
        <v/>
      </c>
    </row>
    <row r="107" spans="2:7" x14ac:dyDescent="0.2">
      <c r="B107" s="231" t="str">
        <f>IF(dekrety!B105&lt;&gt;"",dekrety!B105,"")</f>
        <v/>
      </c>
      <c r="C107" s="231" t="str">
        <f>IF(dekrety!D105&lt;&gt;"",dekrety!D105,"")</f>
        <v/>
      </c>
      <c r="D107" s="232" t="str">
        <f>IF(dekrety!E105&lt;&gt;"",dekrety!E105,"")</f>
        <v/>
      </c>
      <c r="E107" s="233" t="str">
        <f>IF(dekrety!F105&lt;&gt;"",dekrety!F105,"")</f>
        <v/>
      </c>
      <c r="F107" s="233" t="str">
        <f>IF(dekrety!G105&lt;&gt;"",dekrety!G105,"")</f>
        <v/>
      </c>
      <c r="G107" s="234" t="str">
        <f>IF(dekrety!H105&lt;&gt;"",dekrety!H105,"")</f>
        <v/>
      </c>
    </row>
    <row r="108" spans="2:7" x14ac:dyDescent="0.2">
      <c r="B108" s="231" t="str">
        <f>IF(dekrety!B106&lt;&gt;"",dekrety!B106,"")</f>
        <v/>
      </c>
      <c r="C108" s="231" t="str">
        <f>IF(dekrety!D106&lt;&gt;"",dekrety!D106,"")</f>
        <v/>
      </c>
      <c r="D108" s="232" t="str">
        <f>IF(dekrety!E106&lt;&gt;"",dekrety!E106,"")</f>
        <v/>
      </c>
      <c r="E108" s="233" t="str">
        <f>IF(dekrety!F106&lt;&gt;"",dekrety!F106,"")</f>
        <v/>
      </c>
      <c r="F108" s="233" t="str">
        <f>IF(dekrety!G106&lt;&gt;"",dekrety!G106,"")</f>
        <v/>
      </c>
      <c r="G108" s="234" t="str">
        <f>IF(dekrety!H106&lt;&gt;"",dekrety!H106,"")</f>
        <v/>
      </c>
    </row>
    <row r="109" spans="2:7" x14ac:dyDescent="0.2">
      <c r="B109" s="231" t="str">
        <f>IF(dekrety!B107&lt;&gt;"",dekrety!B107,"")</f>
        <v/>
      </c>
      <c r="C109" s="231" t="str">
        <f>IF(dekrety!D107&lt;&gt;"",dekrety!D107,"")</f>
        <v/>
      </c>
      <c r="D109" s="232" t="str">
        <f>IF(dekrety!E107&lt;&gt;"",dekrety!E107,"")</f>
        <v/>
      </c>
      <c r="E109" s="233" t="str">
        <f>IF(dekrety!F107&lt;&gt;"",dekrety!F107,"")</f>
        <v/>
      </c>
      <c r="F109" s="233" t="str">
        <f>IF(dekrety!G107&lt;&gt;"",dekrety!G107,"")</f>
        <v/>
      </c>
      <c r="G109" s="234" t="str">
        <f>IF(dekrety!H107&lt;&gt;"",dekrety!H107,"")</f>
        <v/>
      </c>
    </row>
    <row r="110" spans="2:7" x14ac:dyDescent="0.2">
      <c r="B110" s="231" t="str">
        <f>IF(dekrety!B108&lt;&gt;"",dekrety!B108,"")</f>
        <v/>
      </c>
      <c r="C110" s="231" t="str">
        <f>IF(dekrety!D108&lt;&gt;"",dekrety!D108,"")</f>
        <v/>
      </c>
      <c r="D110" s="232" t="str">
        <f>IF(dekrety!E108&lt;&gt;"",dekrety!E108,"")</f>
        <v/>
      </c>
      <c r="E110" s="233" t="str">
        <f>IF(dekrety!F108&lt;&gt;"",dekrety!F108,"")</f>
        <v/>
      </c>
      <c r="F110" s="233" t="str">
        <f>IF(dekrety!G108&lt;&gt;"",dekrety!G108,"")</f>
        <v/>
      </c>
      <c r="G110" s="234" t="str">
        <f>IF(dekrety!H108&lt;&gt;"",dekrety!H108,"")</f>
        <v/>
      </c>
    </row>
    <row r="111" spans="2:7" x14ac:dyDescent="0.2">
      <c r="B111" s="231" t="str">
        <f>IF(dekrety!B109&lt;&gt;"",dekrety!B109,"")</f>
        <v/>
      </c>
      <c r="C111" s="231" t="str">
        <f>IF(dekrety!D109&lt;&gt;"",dekrety!D109,"")</f>
        <v/>
      </c>
      <c r="D111" s="232" t="str">
        <f>IF(dekrety!E109&lt;&gt;"",dekrety!E109,"")</f>
        <v/>
      </c>
      <c r="E111" s="233" t="str">
        <f>IF(dekrety!F109&lt;&gt;"",dekrety!F109,"")</f>
        <v/>
      </c>
      <c r="F111" s="233" t="str">
        <f>IF(dekrety!G109&lt;&gt;"",dekrety!G109,"")</f>
        <v/>
      </c>
      <c r="G111" s="234" t="str">
        <f>IF(dekrety!H109&lt;&gt;"",dekrety!H109,"")</f>
        <v/>
      </c>
    </row>
    <row r="112" spans="2:7" x14ac:dyDescent="0.2">
      <c r="B112" s="231" t="str">
        <f>IF(dekrety!B110&lt;&gt;"",dekrety!B110,"")</f>
        <v/>
      </c>
      <c r="C112" s="231" t="str">
        <f>IF(dekrety!D110&lt;&gt;"",dekrety!D110,"")</f>
        <v/>
      </c>
      <c r="D112" s="232" t="str">
        <f>IF(dekrety!E110&lt;&gt;"",dekrety!E110,"")</f>
        <v/>
      </c>
      <c r="E112" s="233" t="str">
        <f>IF(dekrety!F110&lt;&gt;"",dekrety!F110,"")</f>
        <v/>
      </c>
      <c r="F112" s="233" t="str">
        <f>IF(dekrety!G110&lt;&gt;"",dekrety!G110,"")</f>
        <v/>
      </c>
      <c r="G112" s="234" t="str">
        <f>IF(dekrety!H110&lt;&gt;"",dekrety!H110,"")</f>
        <v/>
      </c>
    </row>
    <row r="113" spans="2:7" x14ac:dyDescent="0.2">
      <c r="B113" s="231" t="str">
        <f>IF(dekrety!B107&lt;&gt;"",dekrety!B107,"")</f>
        <v/>
      </c>
      <c r="C113" s="231" t="str">
        <f>IF(dekrety!D107&lt;&gt;"",dekrety!D107,"")</f>
        <v/>
      </c>
      <c r="D113" s="232" t="str">
        <f>IF(dekrety!E107&lt;&gt;"",dekrety!E107,"")</f>
        <v/>
      </c>
      <c r="E113" s="233" t="str">
        <f>IF(dekrety!F107&lt;&gt;"",dekrety!F107,"")</f>
        <v/>
      </c>
      <c r="F113" s="233" t="str">
        <f>IF(dekrety!G107&lt;&gt;"",dekrety!G107,"")</f>
        <v/>
      </c>
      <c r="G113" s="234" t="str">
        <f>IF(dekrety!H111&lt;&gt;"",dekrety!H111,"")</f>
        <v/>
      </c>
    </row>
    <row r="114" spans="2:7" x14ac:dyDescent="0.2">
      <c r="B114" s="231" t="str">
        <f>IF(dekrety!B108&lt;&gt;"",dekrety!B108,"")</f>
        <v/>
      </c>
      <c r="C114" s="231" t="str">
        <f>IF(dekrety!D108&lt;&gt;"",dekrety!D108,"")</f>
        <v/>
      </c>
      <c r="D114" s="232" t="str">
        <f>IF(dekrety!E108&lt;&gt;"",dekrety!E108,"")</f>
        <v/>
      </c>
      <c r="E114" s="233" t="str">
        <f>IF(dekrety!F108&lt;&gt;"",dekrety!F108,"")</f>
        <v/>
      </c>
      <c r="F114" s="233" t="str">
        <f>IF(dekrety!G108&lt;&gt;"",dekrety!G108,"")</f>
        <v/>
      </c>
      <c r="G114" s="234" t="str">
        <f>IF(dekrety!H112&lt;&gt;"",dekrety!H112,"")</f>
        <v/>
      </c>
    </row>
    <row r="115" spans="2:7" ht="13.5" thickBot="1" x14ac:dyDescent="0.25">
      <c r="B115" s="231" t="str">
        <f>IF(dekrety!B109&lt;&gt;"",dekrety!B109,"")</f>
        <v/>
      </c>
      <c r="C115" s="231" t="str">
        <f>IF(dekrety!D109&lt;&gt;"",dekrety!D109,"")</f>
        <v/>
      </c>
      <c r="D115" s="232" t="str">
        <f>IF(dekrety!E109&lt;&gt;"",dekrety!E109,"")</f>
        <v/>
      </c>
      <c r="E115" s="233" t="str">
        <f>IF(dekrety!F109&lt;&gt;"",dekrety!F109,"")</f>
        <v/>
      </c>
      <c r="F115" s="233" t="str">
        <f>IF(dekrety!G109&lt;&gt;"",dekrety!G109,"")</f>
        <v/>
      </c>
      <c r="G115" s="234" t="str">
        <f>IF(dekrety!H113&lt;&gt;"",dekrety!H113,"")</f>
        <v/>
      </c>
    </row>
    <row r="116" spans="2:7" ht="13.5" thickBot="1" x14ac:dyDescent="0.25">
      <c r="C116" s="219" t="s">
        <v>3</v>
      </c>
      <c r="D116" s="219"/>
      <c r="E116" s="235">
        <f>SUBTOTAL(109,E5:E115)</f>
        <v>2117778.4053333332</v>
      </c>
      <c r="F116" s="236">
        <f>SUBTOTAL(109,F5:F115)</f>
        <v>2117778.4053333336</v>
      </c>
      <c r="G116" s="237"/>
    </row>
  </sheetData>
  <sheetProtection autoFilter="0"/>
  <autoFilter ref="B4:G115"/>
  <mergeCells count="1">
    <mergeCell ref="C3:G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B1:K131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20" sqref="G20"/>
    </sheetView>
  </sheetViews>
  <sheetFormatPr defaultColWidth="8.85546875" defaultRowHeight="12.75" x14ac:dyDescent="0.2"/>
  <cols>
    <col min="1" max="1" width="3.5703125" style="8" customWidth="1"/>
    <col min="2" max="2" width="8.85546875" style="8"/>
    <col min="3" max="4" width="13.140625" style="8" bestFit="1" customWidth="1"/>
    <col min="5" max="8" width="13.5703125" style="8" bestFit="1" customWidth="1"/>
    <col min="9" max="9" width="4.85546875" style="8" bestFit="1" customWidth="1"/>
    <col min="10" max="10" width="6.5703125" style="8" bestFit="1" customWidth="1"/>
    <col min="11" max="11" width="5.85546875" style="8" bestFit="1" customWidth="1"/>
    <col min="12" max="16384" width="8.85546875" style="8"/>
  </cols>
  <sheetData>
    <row r="1" spans="2:11" ht="13.5" thickBot="1" x14ac:dyDescent="0.25"/>
    <row r="2" spans="2:11" ht="13.5" thickBot="1" x14ac:dyDescent="0.25">
      <c r="B2" s="261" t="s">
        <v>12</v>
      </c>
      <c r="C2" s="262"/>
      <c r="D2" s="262"/>
      <c r="E2" s="262"/>
      <c r="F2" s="262"/>
      <c r="G2" s="262"/>
      <c r="H2" s="262"/>
      <c r="I2" s="9" t="s">
        <v>83</v>
      </c>
      <c r="J2" s="9" t="s">
        <v>82</v>
      </c>
      <c r="K2" s="9" t="s">
        <v>216</v>
      </c>
    </row>
    <row r="3" spans="2:11" ht="13.5" thickBot="1" x14ac:dyDescent="0.25">
      <c r="B3" s="10" t="s">
        <v>2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1" t="str">
        <f>IF(C128=D128,"ok","błąd")</f>
        <v>ok</v>
      </c>
      <c r="J3" s="11" t="str">
        <f>IF(E128=F128,"ok","błąd")</f>
        <v>ok</v>
      </c>
      <c r="K3" s="11" t="str">
        <f>IF(G128=H128,"ok","błąd")</f>
        <v>ok</v>
      </c>
    </row>
    <row r="4" spans="2:11" ht="13.5" thickBot="1" x14ac:dyDescent="0.25">
      <c r="B4" s="12" t="str">
        <f>'plan kont'!B3</f>
        <v>010</v>
      </c>
      <c r="C4" s="13">
        <f>SUM(C5:C9)</f>
        <v>77400</v>
      </c>
      <c r="D4" s="13">
        <f t="shared" ref="D4:H4" si="0">SUM(D5:D9)</f>
        <v>0</v>
      </c>
      <c r="E4" s="13">
        <f t="shared" si="0"/>
        <v>0</v>
      </c>
      <c r="F4" s="13">
        <f t="shared" si="0"/>
        <v>0</v>
      </c>
      <c r="G4" s="13">
        <f t="shared" si="0"/>
        <v>77400</v>
      </c>
      <c r="H4" s="14">
        <f t="shared" si="0"/>
        <v>0</v>
      </c>
    </row>
    <row r="5" spans="2:11" x14ac:dyDescent="0.2">
      <c r="B5" s="15" t="str">
        <f>'plan kont'!B4</f>
        <v>010-1</v>
      </c>
      <c r="C5" s="16">
        <f>SUMIFS(dekrety!$F$3:$F$115,dekrety!$D$3:$D$115,B5,dekrety!$B$3:$B$115,"BO")</f>
        <v>0</v>
      </c>
      <c r="D5" s="16">
        <f>SUMIFS(dekrety!$G$3:$G$115,dekrety!$D$3:$D$115,B5,dekrety!$B$3:$B$115,"BO")</f>
        <v>0</v>
      </c>
      <c r="E5" s="16">
        <f>SUMIFS(dekrety!$F$3:$F$115,dekrety!$D$3:$D$115,B5,dekrety!$B$3:$B$115,"&lt;&gt;BO")</f>
        <v>0</v>
      </c>
      <c r="F5" s="16">
        <f>SUMIFS(dekrety!$G$3:$G$115,dekrety!$D$3:$D$115,B5,dekrety!$B$3:$B$115,"&lt;&gt;BO")</f>
        <v>0</v>
      </c>
      <c r="G5" s="17">
        <f t="shared" ref="G5:G11" si="1">IF((E5+C5)&gt;(F5+D5),(E5+C5)-(F5+D5),0)</f>
        <v>0</v>
      </c>
      <c r="H5" s="17">
        <f t="shared" ref="H5:H11" si="2">IF((F5+D5)&gt;(E5+C5),(F5+D5)-(E5+C5),0)</f>
        <v>0</v>
      </c>
    </row>
    <row r="6" spans="2:11" x14ac:dyDescent="0.2">
      <c r="B6" s="18" t="str">
        <f>'plan kont'!B5</f>
        <v>010-2</v>
      </c>
      <c r="C6" s="16">
        <f>SUMIFS(dekrety!$F$3:$F$115,dekrety!$D$3:$D$115,B6,dekrety!$B$3:$B$115,"BO")</f>
        <v>0</v>
      </c>
      <c r="D6" s="16">
        <f>SUMIFS(dekrety!$G$3:$G$115,dekrety!$D$3:$D$115,B6,dekrety!$B$3:$B$115,"BO")</f>
        <v>0</v>
      </c>
      <c r="E6" s="16">
        <f>SUMIFS(dekrety!$F$3:$F$115,dekrety!$D$3:$D$115,B6,dekrety!$B$3:$B$115,"&lt;&gt;BO")</f>
        <v>0</v>
      </c>
      <c r="F6" s="16">
        <f>SUMIFS(dekrety!$G$3:$G$115,dekrety!$D$3:$D$115,B6,dekrety!$B$3:$B$115,"&lt;&gt;BO")</f>
        <v>0</v>
      </c>
      <c r="G6" s="17">
        <f t="shared" si="1"/>
        <v>0</v>
      </c>
      <c r="H6" s="17">
        <f t="shared" si="2"/>
        <v>0</v>
      </c>
    </row>
    <row r="7" spans="2:11" x14ac:dyDescent="0.2">
      <c r="B7" s="18" t="str">
        <f>'plan kont'!B6</f>
        <v>010-3</v>
      </c>
      <c r="C7" s="16">
        <f>SUMIFS(dekrety!$F$3:$F$115,dekrety!$D$3:$D$115,B7,dekrety!$B$3:$B$115,"BO")</f>
        <v>0</v>
      </c>
      <c r="D7" s="16">
        <f>SUMIFS(dekrety!$G$3:$G$115,dekrety!$D$3:$D$115,B7,dekrety!$B$3:$B$115,"BO")</f>
        <v>0</v>
      </c>
      <c r="E7" s="16">
        <f>SUMIFS(dekrety!$F$3:$F$115,dekrety!$D$3:$D$115,B7,dekrety!$B$3:$B$115,"&lt;&gt;BO")</f>
        <v>0</v>
      </c>
      <c r="F7" s="16">
        <f>SUMIFS(dekrety!$G$3:$G$115,dekrety!$D$3:$D$115,B7,dekrety!$B$3:$B$115,"&lt;&gt;BO")</f>
        <v>0</v>
      </c>
      <c r="G7" s="17">
        <f t="shared" si="1"/>
        <v>0</v>
      </c>
      <c r="H7" s="17">
        <f t="shared" si="2"/>
        <v>0</v>
      </c>
    </row>
    <row r="8" spans="2:11" x14ac:dyDescent="0.2">
      <c r="B8" s="18" t="str">
        <f>'plan kont'!B7</f>
        <v>010-4</v>
      </c>
      <c r="C8" s="16">
        <f>SUMIFS(dekrety!$F$3:$F$115,dekrety!$D$3:$D$115,B8,dekrety!$B$3:$B$115,"BO")</f>
        <v>77400</v>
      </c>
      <c r="D8" s="16">
        <f>SUMIFS(dekrety!$G$3:$G$115,dekrety!$D$3:$D$115,B8,dekrety!$B$3:$B$115,"BO")</f>
        <v>0</v>
      </c>
      <c r="E8" s="16">
        <f>SUMIFS(dekrety!$F$3:$F$115,dekrety!$D$3:$D$115,B8,dekrety!$B$3:$B$115,"&lt;&gt;BO")</f>
        <v>0</v>
      </c>
      <c r="F8" s="16">
        <f>SUMIFS(dekrety!$G$3:$G$115,dekrety!$D$3:$D$115,B8,dekrety!$B$3:$B$115,"&lt;&gt;BO")</f>
        <v>0</v>
      </c>
      <c r="G8" s="17">
        <f t="shared" si="1"/>
        <v>77400</v>
      </c>
      <c r="H8" s="17">
        <f t="shared" si="2"/>
        <v>0</v>
      </c>
    </row>
    <row r="9" spans="2:11" x14ac:dyDescent="0.2">
      <c r="B9" s="18" t="str">
        <f>'plan kont'!B8</f>
        <v>010-5</v>
      </c>
      <c r="C9" s="16">
        <f>SUMIFS(dekrety!$F$3:$F$115,dekrety!$D$3:$D$115,B9,dekrety!$B$3:$B$115,"BO")</f>
        <v>0</v>
      </c>
      <c r="D9" s="16">
        <f>SUMIFS(dekrety!$G$3:$G$115,dekrety!$D$3:$D$115,B9,dekrety!$B$3:$B$115,"BO")</f>
        <v>0</v>
      </c>
      <c r="E9" s="16">
        <f>SUMIFS(dekrety!$F$3:$F$115,dekrety!$D$3:$D$115,B9,dekrety!$B$3:$B$115,"&lt;&gt;BO")</f>
        <v>0</v>
      </c>
      <c r="F9" s="16">
        <f>SUMIFS(dekrety!$G$3:$G$115,dekrety!$D$3:$D$115,B9,dekrety!$B$3:$B$115,"&lt;&gt;BO")</f>
        <v>0</v>
      </c>
      <c r="G9" s="17">
        <f t="shared" si="1"/>
        <v>0</v>
      </c>
      <c r="H9" s="17">
        <f t="shared" si="2"/>
        <v>0</v>
      </c>
    </row>
    <row r="10" spans="2:11" x14ac:dyDescent="0.2">
      <c r="B10" s="15" t="str">
        <f>'plan kont'!B9</f>
        <v>020</v>
      </c>
      <c r="C10" s="16">
        <f>SUMIFS(dekrety!$F$3:$F$115,dekrety!$D$3:$D$115,B10,dekrety!$B$3:$B$115,"BO")</f>
        <v>0</v>
      </c>
      <c r="D10" s="16">
        <f>SUMIFS(dekrety!$G$3:$G$115,dekrety!$D$3:$D$115,B10,dekrety!$B$3:$B$115,"BO")</f>
        <v>0</v>
      </c>
      <c r="E10" s="16">
        <f>SUMIFS(dekrety!$F$3:$F$115,dekrety!$D$3:$D$115,B10,dekrety!$B$3:$B$115,"&lt;&gt;BO")</f>
        <v>0</v>
      </c>
      <c r="F10" s="16">
        <f>SUMIFS(dekrety!$G$3:$G$115,dekrety!$D$3:$D$115,B10,dekrety!$B$3:$B$115,"&lt;&gt;BO")</f>
        <v>0</v>
      </c>
      <c r="G10" s="17">
        <f t="shared" si="1"/>
        <v>0</v>
      </c>
      <c r="H10" s="17">
        <f t="shared" si="2"/>
        <v>0</v>
      </c>
    </row>
    <row r="11" spans="2:11" ht="13.5" thickBot="1" x14ac:dyDescent="0.25">
      <c r="B11" s="18" t="str">
        <f>'plan kont'!B10</f>
        <v>030</v>
      </c>
      <c r="C11" s="16">
        <f>SUMIFS(dekrety!$F$3:$F$115,dekrety!$D$3:$D$115,B11,dekrety!$B$3:$B$115,"BO")</f>
        <v>0</v>
      </c>
      <c r="D11" s="16">
        <f>SUMIFS(dekrety!$G$3:$G$115,dekrety!$D$3:$D$115,B11,dekrety!$B$3:$B$115,"BO")</f>
        <v>0</v>
      </c>
      <c r="E11" s="16">
        <f>SUMIFS(dekrety!$F$3:$F$115,dekrety!$D$3:$D$115,B11,dekrety!$B$3:$B$115,"&lt;&gt;BO")</f>
        <v>0</v>
      </c>
      <c r="F11" s="16">
        <f>SUMIFS(dekrety!$G$3:$G$115,dekrety!$D$3:$D$115,B11,dekrety!$B$3:$B$115,"&lt;&gt;BO")</f>
        <v>0</v>
      </c>
      <c r="G11" s="17">
        <f t="shared" si="1"/>
        <v>0</v>
      </c>
      <c r="H11" s="17">
        <f t="shared" si="2"/>
        <v>0</v>
      </c>
    </row>
    <row r="12" spans="2:11" ht="13.5" thickBot="1" x14ac:dyDescent="0.25">
      <c r="B12" s="20" t="str">
        <f>'plan kont'!B11</f>
        <v>070</v>
      </c>
      <c r="C12" s="13">
        <f t="shared" ref="C12:H12" si="3">SUM(C13:C17)</f>
        <v>0</v>
      </c>
      <c r="D12" s="13">
        <f t="shared" si="3"/>
        <v>0</v>
      </c>
      <c r="E12" s="13">
        <f t="shared" si="3"/>
        <v>0</v>
      </c>
      <c r="F12" s="13">
        <f t="shared" si="3"/>
        <v>15479.999999999995</v>
      </c>
      <c r="G12" s="13">
        <f t="shared" si="3"/>
        <v>0</v>
      </c>
      <c r="H12" s="13">
        <f t="shared" si="3"/>
        <v>15479.999999999995</v>
      </c>
    </row>
    <row r="13" spans="2:11" x14ac:dyDescent="0.2">
      <c r="B13" s="18" t="str">
        <f>'plan kont'!B12</f>
        <v>070-1</v>
      </c>
      <c r="C13" s="16">
        <f>SUMIFS(dekrety!$F$3:$F$115,dekrety!$D$3:$D$115,B13,dekrety!$B$3:$B$115,"BO")</f>
        <v>0</v>
      </c>
      <c r="D13" s="16">
        <f>SUMIFS(dekrety!$G$3:$G$115,dekrety!$D$3:$D$115,B13,dekrety!$B$3:$B$115,"BO")</f>
        <v>0</v>
      </c>
      <c r="E13" s="16">
        <f>SUMIFS(dekrety!$F$3:$F$115,dekrety!$D$3:$D$115,B13,dekrety!$B$3:$B$115,"&lt;&gt;BO")</f>
        <v>0</v>
      </c>
      <c r="F13" s="16">
        <f>SUMIFS(dekrety!$G$3:$G$115,dekrety!$D$3:$D$115,B13,dekrety!$B$3:$B$115,"&lt;&gt;BO")</f>
        <v>0</v>
      </c>
      <c r="G13" s="17">
        <f t="shared" ref="G13:G26" si="4">IF((E13+C13)&gt;(F13+D13),(E13+C13)-(F13+D13),0)</f>
        <v>0</v>
      </c>
      <c r="H13" s="17">
        <f t="shared" ref="H13:H26" si="5">IF((F13+D13)&gt;(E13+C13),(F13+D13)-(E13+C13),0)</f>
        <v>0</v>
      </c>
    </row>
    <row r="14" spans="2:11" x14ac:dyDescent="0.2">
      <c r="B14" s="18" t="str">
        <f>'plan kont'!B13</f>
        <v>070-2</v>
      </c>
      <c r="C14" s="16">
        <f>SUMIFS(dekrety!$F$3:$F$115,dekrety!$D$3:$D$115,B14,dekrety!$B$3:$B$115,"BO")</f>
        <v>0</v>
      </c>
      <c r="D14" s="16">
        <f>SUMIFS(dekrety!$G$3:$G$115,dekrety!$D$3:$D$115,B14,dekrety!$B$3:$B$115,"BO")</f>
        <v>0</v>
      </c>
      <c r="E14" s="16">
        <f>SUMIFS(dekrety!$F$3:$F$115,dekrety!$D$3:$D$115,B14,dekrety!$B$3:$B$115,"&lt;&gt;BO")</f>
        <v>0</v>
      </c>
      <c r="F14" s="16">
        <f>SUMIFS(dekrety!$G$3:$G$115,dekrety!$D$3:$D$115,B14,dekrety!$B$3:$B$115,"&lt;&gt;BO")</f>
        <v>0</v>
      </c>
      <c r="G14" s="17">
        <f t="shared" si="4"/>
        <v>0</v>
      </c>
      <c r="H14" s="17">
        <f t="shared" si="5"/>
        <v>0</v>
      </c>
    </row>
    <row r="15" spans="2:11" x14ac:dyDescent="0.2">
      <c r="B15" s="18" t="str">
        <f>'plan kont'!B14</f>
        <v>070-3</v>
      </c>
      <c r="C15" s="16">
        <f>SUMIFS(dekrety!$F$3:$F$115,dekrety!$D$3:$D$115,B15,dekrety!$B$3:$B$115,"BO")</f>
        <v>0</v>
      </c>
      <c r="D15" s="16">
        <f>SUMIFS(dekrety!$G$3:$G$115,dekrety!$D$3:$D$115,B15,dekrety!$B$3:$B$115,"BO")</f>
        <v>0</v>
      </c>
      <c r="E15" s="16">
        <f>SUMIFS(dekrety!$F$3:$F$115,dekrety!$D$3:$D$115,B15,dekrety!$B$3:$B$115,"&lt;&gt;BO")</f>
        <v>0</v>
      </c>
      <c r="F15" s="16">
        <f>SUMIFS(dekrety!$G$3:$G$115,dekrety!$D$3:$D$115,B15,dekrety!$B$3:$B$115,"&lt;&gt;BO")</f>
        <v>0</v>
      </c>
      <c r="G15" s="17">
        <f t="shared" si="4"/>
        <v>0</v>
      </c>
      <c r="H15" s="17">
        <f t="shared" si="5"/>
        <v>0</v>
      </c>
    </row>
    <row r="16" spans="2:11" x14ac:dyDescent="0.2">
      <c r="B16" s="18" t="str">
        <f>'plan kont'!B15</f>
        <v>070-4</v>
      </c>
      <c r="C16" s="16">
        <f>SUMIFS(dekrety!$F$3:$F$115,dekrety!$D$3:$D$115,B16,dekrety!$B$3:$B$115,"BO")</f>
        <v>0</v>
      </c>
      <c r="D16" s="16">
        <f>SUMIFS(dekrety!$G$3:$G$115,dekrety!$D$3:$D$115,B16,dekrety!$B$3:$B$115,"BO")</f>
        <v>0</v>
      </c>
      <c r="E16" s="16">
        <f>SUMIFS(dekrety!$F$3:$F$115,dekrety!$D$3:$D$115,B16,dekrety!$B$3:$B$115,"&lt;&gt;BO")</f>
        <v>0</v>
      </c>
      <c r="F16" s="16">
        <f>SUMIFS(dekrety!$G$3:$G$115,dekrety!$D$3:$D$115,B16,dekrety!$B$3:$B$115,"&lt;&gt;BO")</f>
        <v>15479.999999999995</v>
      </c>
      <c r="G16" s="17">
        <f t="shared" si="4"/>
        <v>0</v>
      </c>
      <c r="H16" s="17">
        <f t="shared" si="5"/>
        <v>15479.999999999995</v>
      </c>
    </row>
    <row r="17" spans="2:8" x14ac:dyDescent="0.2">
      <c r="B17" s="18" t="str">
        <f>'plan kont'!B16</f>
        <v>070-5</v>
      </c>
      <c r="C17" s="16">
        <f>SUMIFS(dekrety!$F$3:$F$115,dekrety!$D$3:$D$115,B17,dekrety!$B$3:$B$115,"BO")</f>
        <v>0</v>
      </c>
      <c r="D17" s="16">
        <f>SUMIFS(dekrety!$G$3:$G$115,dekrety!$D$3:$D$115,B17,dekrety!$B$3:$B$115,"BO")</f>
        <v>0</v>
      </c>
      <c r="E17" s="16">
        <f>SUMIFS(dekrety!$F$3:$F$115,dekrety!$D$3:$D$115,B17,dekrety!$B$3:$B$115,"&lt;&gt;BO")</f>
        <v>0</v>
      </c>
      <c r="F17" s="16">
        <f>SUMIFS(dekrety!$G$3:$G$115,dekrety!$D$3:$D$115,B17,dekrety!$B$3:$B$115,"&lt;&gt;BO")</f>
        <v>0</v>
      </c>
      <c r="G17" s="17">
        <f t="shared" si="4"/>
        <v>0</v>
      </c>
      <c r="H17" s="17">
        <f t="shared" si="5"/>
        <v>0</v>
      </c>
    </row>
    <row r="18" spans="2:8" x14ac:dyDescent="0.2">
      <c r="B18" s="15" t="str">
        <f>'plan kont'!B17</f>
        <v>072</v>
      </c>
      <c r="C18" s="16">
        <f>SUMIFS(dekrety!$F$3:$F$115,dekrety!$D$3:$D$115,B18,dekrety!$B$3:$B$115,"BO")</f>
        <v>0</v>
      </c>
      <c r="D18" s="16">
        <f>SUMIFS(dekrety!$G$3:$G$115,dekrety!$D$3:$D$115,B18,dekrety!$B$3:$B$115,"BO")</f>
        <v>0</v>
      </c>
      <c r="E18" s="16">
        <f>SUMIFS(dekrety!$F$3:$F$115,dekrety!$D$3:$D$115,B18,dekrety!$B$3:$B$115,"&lt;&gt;BO")</f>
        <v>0</v>
      </c>
      <c r="F18" s="16">
        <f>SUMIFS(dekrety!$G$3:$G$115,dekrety!$D$3:$D$115,B18,dekrety!$B$3:$B$115,"&lt;&gt;BO")</f>
        <v>0</v>
      </c>
      <c r="G18" s="17">
        <f t="shared" si="4"/>
        <v>0</v>
      </c>
      <c r="H18" s="17">
        <f t="shared" si="5"/>
        <v>0</v>
      </c>
    </row>
    <row r="19" spans="2:8" x14ac:dyDescent="0.2">
      <c r="B19" s="18">
        <f>'plan kont'!B18</f>
        <v>100</v>
      </c>
      <c r="C19" s="16">
        <f>SUMIFS(dekrety!$F$3:$F$115,dekrety!$D$3:$D$115,B19,dekrety!$B$3:$B$115,"BO")</f>
        <v>0</v>
      </c>
      <c r="D19" s="16">
        <f>SUMIFS(dekrety!$G$3:$G$115,dekrety!$D$3:$D$115,B19,dekrety!$B$3:$B$115,"BO")</f>
        <v>0</v>
      </c>
      <c r="E19" s="16">
        <f>SUMIFS(dekrety!$F$3:$F$115,dekrety!$D$3:$D$115,B19,dekrety!$B$3:$B$115,"&lt;&gt;BO")</f>
        <v>0</v>
      </c>
      <c r="F19" s="16">
        <f>SUMIFS(dekrety!$G$3:$G$115,dekrety!$D$3:$D$115,B19,dekrety!$B$3:$B$115,"&lt;&gt;BO")</f>
        <v>0</v>
      </c>
      <c r="G19" s="17">
        <f t="shared" si="4"/>
        <v>0</v>
      </c>
      <c r="H19" s="17">
        <f t="shared" si="5"/>
        <v>0</v>
      </c>
    </row>
    <row r="20" spans="2:8" x14ac:dyDescent="0.2">
      <c r="B20" s="18" t="s">
        <v>115</v>
      </c>
      <c r="C20" s="16">
        <f>SUMIFS(dekrety!$F$3:$F$115,dekrety!$D$3:$D$115,B20,dekrety!$B$3:$B$115,"BO")</f>
        <v>0</v>
      </c>
      <c r="D20" s="16">
        <f>SUMIFS(dekrety!$G$3:$G$115,dekrety!$D$3:$D$115,B20,dekrety!$B$3:$B$115,"BO")</f>
        <v>0</v>
      </c>
      <c r="E20" s="16">
        <f>SUMIFS(dekrety!$F$3:$F$115,dekrety!$D$3:$D$115,B20,dekrety!$B$3:$B$115,"&lt;&gt;BO")</f>
        <v>0</v>
      </c>
      <c r="F20" s="16">
        <f>SUMIFS(dekrety!$G$3:$G$115,dekrety!$D$3:$D$115,B20,dekrety!$B$3:$B$115,"&lt;&gt;BO")</f>
        <v>0</v>
      </c>
      <c r="G20" s="17">
        <f t="shared" si="4"/>
        <v>0</v>
      </c>
      <c r="H20" s="17">
        <f t="shared" si="5"/>
        <v>0</v>
      </c>
    </row>
    <row r="21" spans="2:8" x14ac:dyDescent="0.2">
      <c r="B21" s="18">
        <f>'plan kont'!B19</f>
        <v>130</v>
      </c>
      <c r="C21" s="16">
        <f>SUMIFS(dekrety!$F$3:$F$115,dekrety!$D$3:$D$115,B21,dekrety!$B$3:$B$115,"BO")</f>
        <v>0</v>
      </c>
      <c r="D21" s="16">
        <f>SUMIFS(dekrety!$G$3:$G$115,dekrety!$D$3:$D$115,B21,dekrety!$B$3:$B$115,"BO")</f>
        <v>0</v>
      </c>
      <c r="E21" s="16">
        <f>SUMIFS(dekrety!$F$3:$F$115,dekrety!$D$3:$D$115,B21,dekrety!$B$3:$B$115,"&lt;&gt;BO")</f>
        <v>0</v>
      </c>
      <c r="F21" s="16">
        <f>SUMIFS(dekrety!$G$3:$G$115,dekrety!$D$3:$D$115,B21,dekrety!$B$3:$B$115,"&lt;&gt;BO")</f>
        <v>0</v>
      </c>
      <c r="G21" s="17">
        <f t="shared" si="4"/>
        <v>0</v>
      </c>
      <c r="H21" s="17">
        <f t="shared" si="5"/>
        <v>0</v>
      </c>
    </row>
    <row r="22" spans="2:8" x14ac:dyDescent="0.2">
      <c r="B22" s="18">
        <f>'plan kont'!B20</f>
        <v>131</v>
      </c>
      <c r="C22" s="16">
        <f>SUMIFS(dekrety!$F$3:$F$115,dekrety!$D$3:$D$115,B22,dekrety!$B$3:$B$115,"BO")</f>
        <v>0</v>
      </c>
      <c r="D22" s="16">
        <f>SUMIFS(dekrety!$G$3:$G$115,dekrety!$D$3:$D$115,B22,dekrety!$B$3:$B$115,"BO")</f>
        <v>0</v>
      </c>
      <c r="E22" s="16">
        <f>SUMIFS(dekrety!$F$3:$F$115,dekrety!$D$3:$D$115,B22,dekrety!$B$3:$B$115,"&lt;&gt;BO")</f>
        <v>0</v>
      </c>
      <c r="F22" s="16">
        <f>SUMIFS(dekrety!$G$3:$G$115,dekrety!$D$3:$D$115,B22,dekrety!$B$3:$B$115,"&lt;&gt;BO")</f>
        <v>0</v>
      </c>
      <c r="G22" s="17">
        <f t="shared" si="4"/>
        <v>0</v>
      </c>
      <c r="H22" s="17">
        <f t="shared" si="5"/>
        <v>0</v>
      </c>
    </row>
    <row r="23" spans="2:8" x14ac:dyDescent="0.2">
      <c r="B23" s="18" t="s">
        <v>114</v>
      </c>
      <c r="C23" s="16">
        <f>SUMIFS(dekrety!$F$3:$F$115,dekrety!$D$3:$D$115,B23,dekrety!$B$3:$B$115,"BO")</f>
        <v>0</v>
      </c>
      <c r="D23" s="16">
        <f>SUMIFS(dekrety!$G$3:$G$115,dekrety!$D$3:$D$115,B23,dekrety!$B$3:$B$115,"BO")</f>
        <v>0</v>
      </c>
      <c r="E23" s="16">
        <f>SUMIFS(dekrety!$F$3:$F$115,dekrety!$D$3:$D$115,B23,dekrety!$B$3:$B$115,"&lt;&gt;BO")</f>
        <v>0</v>
      </c>
      <c r="F23" s="16">
        <f>SUMIFS(dekrety!$G$3:$G$115,dekrety!$D$3:$D$115,B23,dekrety!$B$3:$B$115,"&lt;&gt;BO")</f>
        <v>0</v>
      </c>
      <c r="G23" s="17">
        <f t="shared" si="4"/>
        <v>0</v>
      </c>
      <c r="H23" s="17">
        <f t="shared" si="5"/>
        <v>0</v>
      </c>
    </row>
    <row r="24" spans="2:8" x14ac:dyDescent="0.2">
      <c r="B24" s="18" t="s">
        <v>116</v>
      </c>
      <c r="C24" s="16">
        <f>SUMIFS(dekrety!$F$3:$F$115,dekrety!$D$3:$D$115,B24,dekrety!$B$3:$B$115,"BO")</f>
        <v>0</v>
      </c>
      <c r="D24" s="16">
        <f>SUMIFS(dekrety!$G$3:$G$115,dekrety!$D$3:$D$115,B24,dekrety!$B$3:$B$115,"BO")</f>
        <v>0</v>
      </c>
      <c r="E24" s="16">
        <f>SUMIFS(dekrety!$F$3:$F$115,dekrety!$D$3:$D$115,B24,dekrety!$B$3:$B$115,"&lt;&gt;BO")</f>
        <v>0</v>
      </c>
      <c r="F24" s="16">
        <f>SUMIFS(dekrety!$G$3:$G$115,dekrety!$D$3:$D$115,B24,dekrety!$B$3:$B$115,"&lt;&gt;BO")</f>
        <v>0</v>
      </c>
      <c r="G24" s="17">
        <f t="shared" si="4"/>
        <v>0</v>
      </c>
      <c r="H24" s="17">
        <f t="shared" si="5"/>
        <v>0</v>
      </c>
    </row>
    <row r="25" spans="2:8" x14ac:dyDescent="0.2">
      <c r="B25" s="18" t="s">
        <v>211</v>
      </c>
      <c r="C25" s="16">
        <f>SUMIFS(dekrety!$F$3:$F$115,dekrety!$D$3:$D$115,B25,dekrety!$B$3:$B$115,"BO")</f>
        <v>0</v>
      </c>
      <c r="D25" s="16">
        <f>SUMIFS(dekrety!$G$3:$G$115,dekrety!$D$3:$D$115,B25,dekrety!$B$3:$B$115,"BO")</f>
        <v>0</v>
      </c>
      <c r="E25" s="16">
        <f>SUMIFS(dekrety!$F$3:$F$115,dekrety!$D$3:$D$115,B25,dekrety!$B$3:$B$115,"&lt;&gt;BO")</f>
        <v>0</v>
      </c>
      <c r="F25" s="16">
        <f>SUMIFS(dekrety!$G$3:$G$115,dekrety!$D$3:$D$115,B25,dekrety!$B$3:$B$115,"&lt;&gt;BO")</f>
        <v>0</v>
      </c>
      <c r="G25" s="17">
        <f t="shared" si="4"/>
        <v>0</v>
      </c>
      <c r="H25" s="17">
        <f t="shared" si="5"/>
        <v>0</v>
      </c>
    </row>
    <row r="26" spans="2:8" ht="13.5" thickBot="1" x14ac:dyDescent="0.25">
      <c r="B26" s="18" t="s">
        <v>210</v>
      </c>
      <c r="C26" s="16">
        <f>SUMIFS(dekrety!$F$3:$F$115,dekrety!$D$3:$D$115,B26,dekrety!$B$3:$B$115,"BO")</f>
        <v>10000</v>
      </c>
      <c r="D26" s="16">
        <f>SUMIFS(dekrety!$G$3:$G$115,dekrety!$D$3:$D$115,B26,dekrety!$B$3:$B$115,"BO")</f>
        <v>77400</v>
      </c>
      <c r="E26" s="16">
        <f>SUMIFS(dekrety!$F$3:$F$115,dekrety!$D$3:$D$115,B26,dekrety!$B$3:$B$115,"&lt;&gt;BO")</f>
        <v>0</v>
      </c>
      <c r="F26" s="16">
        <f>SUMIFS(dekrety!$G$3:$G$115,dekrety!$D$3:$D$115,B26,dekrety!$B$3:$B$115,"&lt;&gt;BO")</f>
        <v>0</v>
      </c>
      <c r="G26" s="17">
        <f t="shared" si="4"/>
        <v>0</v>
      </c>
      <c r="H26" s="17">
        <f t="shared" si="5"/>
        <v>67400</v>
      </c>
    </row>
    <row r="27" spans="2:8" ht="13.5" thickBot="1" x14ac:dyDescent="0.25">
      <c r="B27" s="20">
        <f>'plan kont'!B25</f>
        <v>201</v>
      </c>
      <c r="C27" s="13">
        <f t="shared" ref="C27:H27" si="6">SUM(C28:C32)</f>
        <v>0</v>
      </c>
      <c r="D27" s="13">
        <f t="shared" si="6"/>
        <v>0</v>
      </c>
      <c r="E27" s="13">
        <f t="shared" si="6"/>
        <v>819475.2</v>
      </c>
      <c r="F27" s="13">
        <f t="shared" si="6"/>
        <v>0</v>
      </c>
      <c r="G27" s="13">
        <f t="shared" si="6"/>
        <v>819475.2</v>
      </c>
      <c r="H27" s="13">
        <f t="shared" si="6"/>
        <v>0</v>
      </c>
    </row>
    <row r="28" spans="2:8" x14ac:dyDescent="0.2">
      <c r="B28" s="18" t="s">
        <v>85</v>
      </c>
      <c r="C28" s="16">
        <f>SUMIFS(dekrety!$F$3:$F$115,dekrety!$D$3:$D$115,B28,dekrety!$B$3:$B$115,"BO")</f>
        <v>0</v>
      </c>
      <c r="D28" s="16">
        <f>SUMIFS(dekrety!$G$3:$G$115,dekrety!$D$3:$D$115,B28,dekrety!$B$3:$B$115,"BO")</f>
        <v>0</v>
      </c>
      <c r="E28" s="16">
        <f>SUMIFS(dekrety!$F$3:$F$115,dekrety!$D$3:$D$115,B28,dekrety!$B$3:$B$115,"&lt;&gt;BO")</f>
        <v>726118.2</v>
      </c>
      <c r="F28" s="16">
        <f>SUMIFS(dekrety!$G$3:$G$115,dekrety!$D$3:$D$115,B28,dekrety!$B$3:$B$115,"&lt;&gt;BO")</f>
        <v>0</v>
      </c>
      <c r="G28" s="17">
        <f>IF((E28+C28)&gt;(F28+D28),(E28+C28)-(F28+D28),0)</f>
        <v>726118.2</v>
      </c>
      <c r="H28" s="17">
        <f>IF((F28+D28)&gt;(E28+C28),(F28+D28)-(E28+C28),0)</f>
        <v>0</v>
      </c>
    </row>
    <row r="29" spans="2:8" x14ac:dyDescent="0.2">
      <c r="B29" s="18" t="s">
        <v>95</v>
      </c>
      <c r="C29" s="16">
        <f>SUMIFS(dekrety!$F$3:$F$115,dekrety!$D$3:$D$115,B29,dekrety!$B$3:$B$115,"BO")</f>
        <v>0</v>
      </c>
      <c r="D29" s="16">
        <f>SUMIFS(dekrety!$G$3:$G$115,dekrety!$D$3:$D$115,B29,dekrety!$B$3:$B$115,"BO")</f>
        <v>0</v>
      </c>
      <c r="E29" s="16">
        <f>SUMIFS(dekrety!$F$3:$F$115,dekrety!$D$3:$D$115,B29,dekrety!$B$3:$B$115,"&lt;&gt;BO")</f>
        <v>0</v>
      </c>
      <c r="F29" s="16">
        <f>SUMIFS(dekrety!$G$3:$G$115,dekrety!$D$3:$D$115,B29,dekrety!$B$3:$B$115,"&lt;&gt;BO")</f>
        <v>0</v>
      </c>
      <c r="G29" s="17">
        <f>IF((E29+C29)&gt;(F29+D29),(E29+C29)-(F29+D29),0)</f>
        <v>0</v>
      </c>
      <c r="H29" s="17">
        <f>IF((F29+D29)&gt;(E29+C29),(F29+D29)-(E29+C29),0)</f>
        <v>0</v>
      </c>
    </row>
    <row r="30" spans="2:8" x14ac:dyDescent="0.2">
      <c r="B30" s="18" t="s">
        <v>96</v>
      </c>
      <c r="C30" s="16">
        <f>SUMIFS(dekrety!$F$3:$F$115,dekrety!$D$3:$D$115,B30,dekrety!$B$3:$B$115,"BO")</f>
        <v>0</v>
      </c>
      <c r="D30" s="16">
        <f>SUMIFS(dekrety!$G$3:$G$115,dekrety!$D$3:$D$115,B30,dekrety!$B$3:$B$115,"BO")</f>
        <v>0</v>
      </c>
      <c r="E30" s="16">
        <f>SUMIFS(dekrety!$F$3:$F$115,dekrety!$D$3:$D$115,B30,dekrety!$B$3:$B$115,"&lt;&gt;BO")</f>
        <v>0</v>
      </c>
      <c r="F30" s="16">
        <f>SUMIFS(dekrety!$G$3:$G$115,dekrety!$D$3:$D$115,B30,dekrety!$B$3:$B$115,"&lt;&gt;BO")</f>
        <v>0</v>
      </c>
      <c r="G30" s="17">
        <f>IF((E30+C30)&gt;(F30+D30),(E30+C30)-(F30+D30),0)</f>
        <v>0</v>
      </c>
      <c r="H30" s="17">
        <f>IF((F30+D30)&gt;(E30+C30),(F30+D30)-(E30+C30),0)</f>
        <v>0</v>
      </c>
    </row>
    <row r="31" spans="2:8" x14ac:dyDescent="0.2">
      <c r="B31" s="18" t="s">
        <v>97</v>
      </c>
      <c r="C31" s="16">
        <f>SUMIFS(dekrety!$F$3:$F$115,dekrety!$D$3:$D$115,B31,dekrety!$B$3:$B$115,"BO")</f>
        <v>0</v>
      </c>
      <c r="D31" s="16">
        <f>SUMIFS(dekrety!$G$3:$G$115,dekrety!$D$3:$D$115,B31,dekrety!$B$3:$B$115,"BO")</f>
        <v>0</v>
      </c>
      <c r="E31" s="16">
        <f>SUMIFS(dekrety!$F$3:$F$115,dekrety!$D$3:$D$115,B31,dekrety!$B$3:$B$115,"&lt;&gt;BO")</f>
        <v>93357</v>
      </c>
      <c r="F31" s="16">
        <f>SUMIFS(dekrety!$G$3:$G$115,dekrety!$D$3:$D$115,B31,dekrety!$B$3:$B$115,"&lt;&gt;BO")</f>
        <v>0</v>
      </c>
      <c r="G31" s="17">
        <f>IF((E31+C31)&gt;(F31+D31),(E31+C31)-(F31+D31),0)</f>
        <v>93357</v>
      </c>
      <c r="H31" s="17">
        <f>IF((F31+D31)&gt;(E31+C31),(F31+D31)-(E31+C31),0)</f>
        <v>0</v>
      </c>
    </row>
    <row r="32" spans="2:8" ht="13.5" thickBot="1" x14ac:dyDescent="0.25">
      <c r="B32" s="18" t="s">
        <v>103</v>
      </c>
      <c r="C32" s="16">
        <f>SUMIFS(dekrety!$F$3:$F$115,dekrety!$D$3:$D$115,B32,dekrety!$B$3:$B$115,"BO")</f>
        <v>0</v>
      </c>
      <c r="D32" s="16">
        <f>SUMIFS(dekrety!$G$3:$G$115,dekrety!$D$3:$D$115,B32,dekrety!$B$3:$B$115,"BO")</f>
        <v>0</v>
      </c>
      <c r="E32" s="16">
        <f>SUMIFS(dekrety!$F$3:$F$115,dekrety!$D$3:$D$115,B32,dekrety!$B$3:$B$115,"&lt;&gt;BO")</f>
        <v>0</v>
      </c>
      <c r="F32" s="16">
        <f>SUMIFS(dekrety!$G$3:$G$115,dekrety!$D$3:$D$115,B32,dekrety!$B$3:$B$115,"&lt;&gt;BO")</f>
        <v>0</v>
      </c>
      <c r="G32" s="17">
        <f>IF((E32+C32)&gt;(F32+D32),(E32+C32)-(F32+D32),0)</f>
        <v>0</v>
      </c>
      <c r="H32" s="17">
        <f>IF((F32+D32)&gt;(E32+C32),(F32+D32)-(E32+C32),0)</f>
        <v>0</v>
      </c>
    </row>
    <row r="33" spans="2:8" ht="13.5" thickBot="1" x14ac:dyDescent="0.25">
      <c r="B33" s="20">
        <f>'plan kont'!B31</f>
        <v>202</v>
      </c>
      <c r="C33" s="13">
        <f>SUM(C34:C46)</f>
        <v>0</v>
      </c>
      <c r="D33" s="13">
        <f>SUM(D34:D46)</f>
        <v>0</v>
      </c>
      <c r="E33" s="13">
        <f>SUM(E34:E46)</f>
        <v>0</v>
      </c>
      <c r="F33" s="13">
        <f>SUM(F34:F46)</f>
        <v>73404.432000000001</v>
      </c>
      <c r="G33" s="13">
        <f>-SUM(G34:G46)</f>
        <v>0</v>
      </c>
      <c r="H33" s="13">
        <f>SUM(H34:H46)</f>
        <v>73404.432000000001</v>
      </c>
    </row>
    <row r="34" spans="2:8" x14ac:dyDescent="0.2">
      <c r="B34" s="18" t="s">
        <v>98</v>
      </c>
      <c r="C34" s="16">
        <f>SUMIFS(dekrety!$F$3:$F$115,dekrety!$D$3:$D$115,B34,dekrety!$B$3:$B$115,"BO")</f>
        <v>0</v>
      </c>
      <c r="D34" s="16">
        <f>SUMIFS(dekrety!$G$3:$G$115,dekrety!$D$3:$D$115,B34,dekrety!$B$3:$B$115,"BO")</f>
        <v>0</v>
      </c>
      <c r="E34" s="16">
        <f>SUMIFS(dekrety!$F$3:$F$115,dekrety!$D$3:$D$115,B34,dekrety!$B$3:$B$115,"&lt;&gt;BO")</f>
        <v>0</v>
      </c>
      <c r="F34" s="16">
        <f>SUMIFS(dekrety!$G$3:$G$115,dekrety!$D$3:$D$115,B34,dekrety!$B$3:$B$115,"&lt;&gt;BO")</f>
        <v>73404.432000000001</v>
      </c>
      <c r="G34" s="17">
        <f t="shared" ref="G34:G46" si="7">IF((E34+C34)&gt;(F34+D34),(E34+C34)-(F34+D34),0)</f>
        <v>0</v>
      </c>
      <c r="H34" s="17">
        <f t="shared" ref="H34:H46" si="8">IF((F34+D34)&gt;(E34+C34),(F34+D34)-(E34+C34),0)</f>
        <v>73404.432000000001</v>
      </c>
    </row>
    <row r="35" spans="2:8" x14ac:dyDescent="0.2">
      <c r="B35" s="18" t="s">
        <v>99</v>
      </c>
      <c r="C35" s="16">
        <f>SUMIFS(dekrety!$F$3:$F$115,dekrety!$D$3:$D$115,B35,dekrety!$B$3:$B$115,"BO")</f>
        <v>0</v>
      </c>
      <c r="D35" s="16">
        <f>SUMIFS(dekrety!$G$3:$G$115,dekrety!$D$3:$D$115,B35,dekrety!$B$3:$B$115,"BO")</f>
        <v>0</v>
      </c>
      <c r="E35" s="16">
        <f>SUMIFS(dekrety!$F$3:$F$115,dekrety!$D$3:$D$115,B35,dekrety!$B$3:$B$115,"&lt;&gt;BO")</f>
        <v>0</v>
      </c>
      <c r="F35" s="16">
        <f>SUMIFS(dekrety!$G$3:$G$115,dekrety!$D$3:$D$115,B35,dekrety!$B$3:$B$115,"&lt;&gt;BO")</f>
        <v>0</v>
      </c>
      <c r="G35" s="17">
        <f t="shared" si="7"/>
        <v>0</v>
      </c>
      <c r="H35" s="17">
        <f t="shared" si="8"/>
        <v>0</v>
      </c>
    </row>
    <row r="36" spans="2:8" x14ac:dyDescent="0.2">
      <c r="B36" s="18" t="s">
        <v>100</v>
      </c>
      <c r="C36" s="16">
        <f>SUMIFS(dekrety!$F$3:$F$115,dekrety!$D$3:$D$115,B36,dekrety!$B$3:$B$115,"BO")</f>
        <v>0</v>
      </c>
      <c r="D36" s="16">
        <f>SUMIFS(dekrety!$G$3:$G$115,dekrety!$D$3:$D$115,B36,dekrety!$B$3:$B$115,"BO")</f>
        <v>0</v>
      </c>
      <c r="E36" s="16">
        <f>SUMIFS(dekrety!$F$3:$F$115,dekrety!$D$3:$D$115,B36,dekrety!$B$3:$B$115,"&lt;&gt;BO")</f>
        <v>0</v>
      </c>
      <c r="F36" s="16">
        <f>SUMIFS(dekrety!$G$3:$G$115,dekrety!$D$3:$D$115,B36,dekrety!$B$3:$B$115,"&lt;&gt;BO")</f>
        <v>0</v>
      </c>
      <c r="G36" s="17">
        <f t="shared" si="7"/>
        <v>0</v>
      </c>
      <c r="H36" s="17">
        <f t="shared" si="8"/>
        <v>0</v>
      </c>
    </row>
    <row r="37" spans="2:8" x14ac:dyDescent="0.2">
      <c r="B37" s="18" t="s">
        <v>101</v>
      </c>
      <c r="C37" s="16">
        <f>SUMIFS(dekrety!$F$3:$F$115,dekrety!$D$3:$D$115,B37,dekrety!$B$3:$B$115,"BO")</f>
        <v>0</v>
      </c>
      <c r="D37" s="16">
        <f>SUMIFS(dekrety!$G$3:$G$115,dekrety!$D$3:$D$115,B37,dekrety!$B$3:$B$115,"BO")</f>
        <v>0</v>
      </c>
      <c r="E37" s="16">
        <f>SUMIFS(dekrety!$F$3:$F$115,dekrety!$D$3:$D$115,B37,dekrety!$B$3:$B$115,"&lt;&gt;BO")</f>
        <v>0</v>
      </c>
      <c r="F37" s="16">
        <f>SUMIFS(dekrety!$G$3:$G$115,dekrety!$D$3:$D$115,B37,dekrety!$B$3:$B$115,"&lt;&gt;BO")</f>
        <v>0</v>
      </c>
      <c r="G37" s="17">
        <f t="shared" si="7"/>
        <v>0</v>
      </c>
      <c r="H37" s="17">
        <f t="shared" si="8"/>
        <v>0</v>
      </c>
    </row>
    <row r="38" spans="2:8" x14ac:dyDescent="0.2">
      <c r="B38" s="18" t="s">
        <v>102</v>
      </c>
      <c r="C38" s="16">
        <f>SUMIFS(dekrety!$F$3:$F$115,dekrety!$D$3:$D$115,B38,dekrety!$B$3:$B$115,"BO")</f>
        <v>0</v>
      </c>
      <c r="D38" s="16">
        <f>SUMIFS(dekrety!$G$3:$G$115,dekrety!$D$3:$D$115,B38,dekrety!$B$3:$B$115,"BO")</f>
        <v>0</v>
      </c>
      <c r="E38" s="16">
        <f>SUMIFS(dekrety!$F$3:$F$115,dekrety!$D$3:$D$115,B38,dekrety!$B$3:$B$115,"&lt;&gt;BO")</f>
        <v>0</v>
      </c>
      <c r="F38" s="16">
        <f>SUMIFS(dekrety!$G$3:$G$115,dekrety!$D$3:$D$115,B38,dekrety!$B$3:$B$115,"&lt;&gt;BO")</f>
        <v>0</v>
      </c>
      <c r="G38" s="17">
        <f t="shared" si="7"/>
        <v>0</v>
      </c>
      <c r="H38" s="17">
        <f t="shared" si="8"/>
        <v>0</v>
      </c>
    </row>
    <row r="39" spans="2:8" x14ac:dyDescent="0.2">
      <c r="B39" s="18" t="s">
        <v>143</v>
      </c>
      <c r="C39" s="16">
        <f>SUMIFS(dekrety!$F$3:$F$115,dekrety!$D$3:$D$115,B39,dekrety!$B$3:$B$115,"BO")</f>
        <v>0</v>
      </c>
      <c r="D39" s="16">
        <f>SUMIFS(dekrety!$G$3:$G$115,dekrety!$D$3:$D$115,B39,dekrety!$B$3:$B$115,"BO")</f>
        <v>0</v>
      </c>
      <c r="E39" s="16">
        <f>SUMIFS(dekrety!$F$3:$F$115,dekrety!$D$3:$D$115,B39,dekrety!$B$3:$B$115,"&lt;&gt;BO")</f>
        <v>0</v>
      </c>
      <c r="F39" s="16">
        <f>SUMIFS(dekrety!$G$3:$G$115,dekrety!$D$3:$D$115,B39,dekrety!$B$3:$B$115,"&lt;&gt;BO")</f>
        <v>0</v>
      </c>
      <c r="G39" s="17">
        <f t="shared" si="7"/>
        <v>0</v>
      </c>
      <c r="H39" s="17">
        <f t="shared" si="8"/>
        <v>0</v>
      </c>
    </row>
    <row r="40" spans="2:8" x14ac:dyDescent="0.2">
      <c r="B40" s="18" t="s">
        <v>146</v>
      </c>
      <c r="C40" s="16">
        <f>SUMIFS(dekrety!$F$3:$F$115,dekrety!$D$3:$D$115,B40,dekrety!$B$3:$B$115,"BO")</f>
        <v>0</v>
      </c>
      <c r="D40" s="16">
        <f>SUMIFS(dekrety!$G$3:$G$115,dekrety!$D$3:$D$115,B40,dekrety!$B$3:$B$115,"BO")</f>
        <v>0</v>
      </c>
      <c r="E40" s="16">
        <f>SUMIFS(dekrety!$F$3:$F$115,dekrety!$D$3:$D$115,B40,dekrety!$B$3:$B$115,"&lt;&gt;BO")</f>
        <v>0</v>
      </c>
      <c r="F40" s="16">
        <f>SUMIFS(dekrety!$G$3:$G$115,dekrety!$D$3:$D$115,B40,dekrety!$B$3:$B$115,"&lt;&gt;BO")</f>
        <v>0</v>
      </c>
      <c r="G40" s="17">
        <f t="shared" si="7"/>
        <v>0</v>
      </c>
      <c r="H40" s="17">
        <f t="shared" si="8"/>
        <v>0</v>
      </c>
    </row>
    <row r="41" spans="2:8" x14ac:dyDescent="0.2">
      <c r="B41" s="18" t="s">
        <v>159</v>
      </c>
      <c r="C41" s="16">
        <f>SUMIFS(dekrety!$F$3:$F$115,dekrety!$D$3:$D$115,B41,dekrety!$B$3:$B$115,"BO")</f>
        <v>0</v>
      </c>
      <c r="D41" s="16">
        <f>SUMIFS(dekrety!$G$3:$G$115,dekrety!$D$3:$D$115,B41,dekrety!$B$3:$B$115,"BO")</f>
        <v>0</v>
      </c>
      <c r="E41" s="16">
        <f>SUMIFS(dekrety!$F$3:$F$115,dekrety!$D$3:$D$115,B41,dekrety!$B$3:$B$115,"&lt;&gt;BO")</f>
        <v>0</v>
      </c>
      <c r="F41" s="16">
        <f>SUMIFS(dekrety!$G$3:$G$115,dekrety!$D$3:$D$115,B41,dekrety!$B$3:$B$115,"&lt;&gt;BO")</f>
        <v>0</v>
      </c>
      <c r="G41" s="17">
        <f t="shared" si="7"/>
        <v>0</v>
      </c>
      <c r="H41" s="17">
        <f t="shared" si="8"/>
        <v>0</v>
      </c>
    </row>
    <row r="42" spans="2:8" x14ac:dyDescent="0.2">
      <c r="B42" s="18" t="s">
        <v>160</v>
      </c>
      <c r="C42" s="16">
        <f>SUMIFS(dekrety!$F$3:$F$115,dekrety!$D$3:$D$115,B42,dekrety!$B$3:$B$115,"BO")</f>
        <v>0</v>
      </c>
      <c r="D42" s="16">
        <f>SUMIFS(dekrety!$G$3:$G$115,dekrety!$D$3:$D$115,B42,dekrety!$B$3:$B$115,"BO")</f>
        <v>0</v>
      </c>
      <c r="E42" s="16">
        <f>SUMIFS(dekrety!$F$3:$F$115,dekrety!$D$3:$D$115,B42,dekrety!$B$3:$B$115,"&lt;&gt;BO")</f>
        <v>0</v>
      </c>
      <c r="F42" s="16">
        <f>SUMIFS(dekrety!$G$3:$G$115,dekrety!$D$3:$D$115,B42,dekrety!$B$3:$B$115,"&lt;&gt;BO")</f>
        <v>0</v>
      </c>
      <c r="G42" s="17">
        <f t="shared" si="7"/>
        <v>0</v>
      </c>
      <c r="H42" s="17">
        <f t="shared" si="8"/>
        <v>0</v>
      </c>
    </row>
    <row r="43" spans="2:8" x14ac:dyDescent="0.2">
      <c r="B43" s="18" t="s">
        <v>161</v>
      </c>
      <c r="C43" s="16">
        <f>SUMIFS(dekrety!$F$3:$F$115,dekrety!$D$3:$D$115,B43,dekrety!$B$3:$B$115,"BO")</f>
        <v>0</v>
      </c>
      <c r="D43" s="16">
        <f>SUMIFS(dekrety!$G$3:$G$115,dekrety!$D$3:$D$115,B43,dekrety!$B$3:$B$115,"BO")</f>
        <v>0</v>
      </c>
      <c r="E43" s="16">
        <f>SUMIFS(dekrety!$F$3:$F$115,dekrety!$D$3:$D$115,B43,dekrety!$B$3:$B$115,"&lt;&gt;BO")</f>
        <v>0</v>
      </c>
      <c r="F43" s="16">
        <f>SUMIFS(dekrety!$G$3:$G$115,dekrety!$D$3:$D$115,B43,dekrety!$B$3:$B$115,"&lt;&gt;BO")</f>
        <v>0</v>
      </c>
      <c r="G43" s="17">
        <f t="shared" si="7"/>
        <v>0</v>
      </c>
      <c r="H43" s="17">
        <f t="shared" si="8"/>
        <v>0</v>
      </c>
    </row>
    <row r="44" spans="2:8" x14ac:dyDescent="0.2">
      <c r="B44" s="18" t="s">
        <v>162</v>
      </c>
      <c r="C44" s="16">
        <f>SUMIFS(dekrety!$F$3:$F$115,dekrety!$D$3:$D$115,B44,dekrety!$B$3:$B$115,"BO")</f>
        <v>0</v>
      </c>
      <c r="D44" s="16">
        <f>SUMIFS(dekrety!$G$3:$G$115,dekrety!$D$3:$D$115,B44,dekrety!$B$3:$B$115,"BO")</f>
        <v>0</v>
      </c>
      <c r="E44" s="16">
        <f>SUMIFS(dekrety!$F$3:$F$115,dekrety!$D$3:$D$115,B44,dekrety!$B$3:$B$115,"&lt;&gt;BO")</f>
        <v>0</v>
      </c>
      <c r="F44" s="16">
        <f>SUMIFS(dekrety!$G$3:$G$115,dekrety!$D$3:$D$115,B44,dekrety!$B$3:$B$115,"&lt;&gt;BO")</f>
        <v>0</v>
      </c>
      <c r="G44" s="17">
        <f t="shared" si="7"/>
        <v>0</v>
      </c>
      <c r="H44" s="17">
        <f t="shared" si="8"/>
        <v>0</v>
      </c>
    </row>
    <row r="45" spans="2:8" x14ac:dyDescent="0.2">
      <c r="B45" s="18" t="s">
        <v>169</v>
      </c>
      <c r="C45" s="16">
        <f>SUMIFS(dekrety!$F$3:$F$115,dekrety!$D$3:$D$115,B45,dekrety!$B$3:$B$115,"BO")</f>
        <v>0</v>
      </c>
      <c r="D45" s="16">
        <f>SUMIFS(dekrety!$G$3:$G$115,dekrety!$D$3:$D$115,B45,dekrety!$B$3:$B$115,"BO")</f>
        <v>0</v>
      </c>
      <c r="E45" s="16">
        <f>SUMIFS(dekrety!$F$3:$F$115,dekrety!$D$3:$D$115,B45,dekrety!$B$3:$B$115,"&lt;&gt;BO")</f>
        <v>0</v>
      </c>
      <c r="F45" s="16">
        <f>SUMIFS(dekrety!$G$3:$G$115,dekrety!$D$3:$D$115,B45,dekrety!$B$3:$B$115,"&lt;&gt;BO")</f>
        <v>0</v>
      </c>
      <c r="G45" s="17">
        <f t="shared" si="7"/>
        <v>0</v>
      </c>
      <c r="H45" s="17">
        <f t="shared" si="8"/>
        <v>0</v>
      </c>
    </row>
    <row r="46" spans="2:8" ht="13.5" thickBot="1" x14ac:dyDescent="0.25">
      <c r="B46" s="18" t="s">
        <v>185</v>
      </c>
      <c r="C46" s="16">
        <f>SUMIFS(dekrety!$F$3:$F$115,dekrety!$D$3:$D$115,B46,dekrety!$B$3:$B$115,"BO")</f>
        <v>0</v>
      </c>
      <c r="D46" s="16">
        <f>SUMIFS(dekrety!$G$3:$G$115,dekrety!$D$3:$D$115,B46,dekrety!$B$3:$B$115,"BO")</f>
        <v>0</v>
      </c>
      <c r="E46" s="16">
        <f>SUMIFS(dekrety!$F$3:$F$115,dekrety!$D$3:$D$115,B46,dekrety!$B$3:$B$115,"&lt;&gt;BO")</f>
        <v>0</v>
      </c>
      <c r="F46" s="16">
        <f>SUMIFS(dekrety!$G$3:$G$115,dekrety!$D$3:$D$115,B46,dekrety!$B$3:$B$115,"&lt;&gt;BO")</f>
        <v>0</v>
      </c>
      <c r="G46" s="17">
        <f t="shared" si="7"/>
        <v>0</v>
      </c>
      <c r="H46" s="17">
        <f t="shared" si="8"/>
        <v>0</v>
      </c>
    </row>
    <row r="47" spans="2:8" ht="13.5" thickBot="1" x14ac:dyDescent="0.25">
      <c r="B47" s="20">
        <f>'plan kont'!B38</f>
        <v>220</v>
      </c>
      <c r="C47" s="13">
        <f t="shared" ref="C47:H47" si="9">C50+C48+C49+C51+C52+C53</f>
        <v>0</v>
      </c>
      <c r="D47" s="13">
        <f t="shared" si="9"/>
        <v>0</v>
      </c>
      <c r="E47" s="13">
        <f t="shared" si="9"/>
        <v>0</v>
      </c>
      <c r="F47" s="13">
        <f t="shared" si="9"/>
        <v>39818.519999999997</v>
      </c>
      <c r="G47" s="13">
        <f t="shared" si="9"/>
        <v>0</v>
      </c>
      <c r="H47" s="13">
        <f t="shared" si="9"/>
        <v>39818.519999999997</v>
      </c>
    </row>
    <row r="48" spans="2:8" x14ac:dyDescent="0.2">
      <c r="B48" s="18" t="str">
        <f>'plan kont'!B39</f>
        <v>220-1</v>
      </c>
      <c r="C48" s="16">
        <f>SUMIFS(dekrety!$F$3:$F$115,dekrety!$D$3:$D$115,B48,dekrety!$B$3:$B$115,"BO")</f>
        <v>0</v>
      </c>
      <c r="D48" s="16">
        <f>SUMIFS(dekrety!$G$3:$G$115,dekrety!$D$3:$D$115,B48,dekrety!$B$3:$B$115,"BO")</f>
        <v>0</v>
      </c>
      <c r="E48" s="16">
        <f>SUMIFS(dekrety!$F$3:$F$115,dekrety!$D$3:$D$115,B48,dekrety!$B$3:$B$115,"&lt;&gt;BO")</f>
        <v>0</v>
      </c>
      <c r="F48" s="16">
        <f>SUMIFS(dekrety!$G$3:$G$115,dekrety!$D$3:$D$115,B48,dekrety!$B$3:$B$115,"&lt;&gt;BO")</f>
        <v>0</v>
      </c>
      <c r="G48" s="17">
        <f t="shared" ref="G48:G53" si="10">IF((E48+C48)&gt;(F48+D48),(E48+C48)-(F48+D48),0)</f>
        <v>0</v>
      </c>
      <c r="H48" s="17">
        <f t="shared" ref="H48:H53" si="11">IF((F48+D48)&gt;(E48+C48),(F48+D48)-(E48+C48),0)</f>
        <v>0</v>
      </c>
    </row>
    <row r="49" spans="2:10" x14ac:dyDescent="0.2">
      <c r="B49" s="18" t="str">
        <f>'plan kont'!B40</f>
        <v>220-2</v>
      </c>
      <c r="C49" s="16">
        <f>SUMIFS(dekrety!$F$3:$F$115,dekrety!$D$3:$D$115,B49,dekrety!$B$3:$B$115,"BO")</f>
        <v>0</v>
      </c>
      <c r="D49" s="16">
        <f>SUMIFS(dekrety!$G$3:$G$115,dekrety!$D$3:$D$115,B49,dekrety!$B$3:$B$115,"BO")</f>
        <v>0</v>
      </c>
      <c r="E49" s="16">
        <f>SUMIFS(dekrety!$F$3:$F$115,dekrety!$D$3:$D$115,B49,dekrety!$B$3:$B$115,"&lt;&gt;BO")</f>
        <v>0</v>
      </c>
      <c r="F49" s="16">
        <f>SUMIFS(dekrety!$G$3:$G$115,dekrety!$D$3:$D$115,B49,dekrety!$B$3:$B$115,"&lt;&gt;BO")</f>
        <v>0</v>
      </c>
      <c r="G49" s="17">
        <f t="shared" si="10"/>
        <v>0</v>
      </c>
      <c r="H49" s="17">
        <f t="shared" si="11"/>
        <v>0</v>
      </c>
    </row>
    <row r="50" spans="2:10" x14ac:dyDescent="0.2">
      <c r="B50" s="18" t="str">
        <f>'plan kont'!B41</f>
        <v>220-3</v>
      </c>
      <c r="C50" s="16">
        <f>SUMIFS(dekrety!$F$3:$F$115,dekrety!$D$3:$D$115,B50,dekrety!$B$3:$B$115,"BO")</f>
        <v>0</v>
      </c>
      <c r="D50" s="16">
        <f>SUMIFS(dekrety!$G$3:$G$115,dekrety!$D$3:$D$115,B50,dekrety!$B$3:$B$115,"BO")</f>
        <v>0</v>
      </c>
      <c r="E50" s="16">
        <f>SUMIFS(dekrety!$F$3:$F$115,dekrety!$D$3:$D$115,B50,dekrety!$B$3:$B$115,"&lt;&gt;BO")</f>
        <v>0</v>
      </c>
      <c r="F50" s="16">
        <f>SUMIFS(dekrety!$G$3:$G$115,dekrety!$D$3:$D$115,B50,dekrety!$B$3:$B$115,"&lt;&gt;BO")</f>
        <v>39818.519999999997</v>
      </c>
      <c r="G50" s="17">
        <f t="shared" si="10"/>
        <v>0</v>
      </c>
      <c r="H50" s="17">
        <f t="shared" si="11"/>
        <v>39818.519999999997</v>
      </c>
    </row>
    <row r="51" spans="2:10" x14ac:dyDescent="0.2">
      <c r="B51" s="18" t="str">
        <f>'plan kont'!B42</f>
        <v>220-4</v>
      </c>
      <c r="C51" s="16">
        <f>SUMIFS(dekrety!$F$3:$F$115,dekrety!$D$3:$D$115,B51,dekrety!$B$3:$B$115,"BO")</f>
        <v>0</v>
      </c>
      <c r="D51" s="16">
        <f>SUMIFS(dekrety!$G$3:$G$115,dekrety!$D$3:$D$115,B51,dekrety!$B$3:$B$115,"BO")</f>
        <v>0</v>
      </c>
      <c r="E51" s="16">
        <f>SUMIFS(dekrety!$F$3:$F$115,dekrety!$D$3:$D$115,B51,dekrety!$B$3:$B$115,"&lt;&gt;BO")</f>
        <v>0</v>
      </c>
      <c r="F51" s="16">
        <f>SUMIFS(dekrety!$G$3:$G$115,dekrety!$D$3:$D$115,B51,dekrety!$B$3:$B$115,"&lt;&gt;BO")</f>
        <v>0</v>
      </c>
      <c r="G51" s="17">
        <f t="shared" si="10"/>
        <v>0</v>
      </c>
      <c r="H51" s="17">
        <f t="shared" si="11"/>
        <v>0</v>
      </c>
    </row>
    <row r="52" spans="2:10" x14ac:dyDescent="0.2">
      <c r="B52" s="18" t="s">
        <v>122</v>
      </c>
      <c r="C52" s="16">
        <f>SUMIFS(dekrety!$F$3:$F$115,dekrety!$D$3:$D$115,B52,dekrety!$B$3:$B$115,"BO")</f>
        <v>0</v>
      </c>
      <c r="D52" s="16">
        <f>SUMIFS(dekrety!$G$3:$G$115,dekrety!$D$3:$D$115,B52,dekrety!$B$3:$B$115,"BO")</f>
        <v>0</v>
      </c>
      <c r="E52" s="16">
        <f>SUMIFS(dekrety!$F$3:$F$115,dekrety!$D$3:$D$115,B52,dekrety!$B$3:$B$115,"&lt;&gt;BO")</f>
        <v>0</v>
      </c>
      <c r="F52" s="16">
        <f>SUMIFS(dekrety!$G$3:$G$115,dekrety!$D$3:$D$115,B52,dekrety!$B$3:$B$115,"&lt;&gt;BO")</f>
        <v>0</v>
      </c>
      <c r="G52" s="17">
        <f t="shared" si="10"/>
        <v>0</v>
      </c>
      <c r="H52" s="17">
        <f t="shared" si="11"/>
        <v>0</v>
      </c>
    </row>
    <row r="53" spans="2:10" ht="13.5" thickBot="1" x14ac:dyDescent="0.25">
      <c r="B53" s="18" t="s">
        <v>177</v>
      </c>
      <c r="C53" s="16">
        <f>SUMIFS(dekrety!$F$3:$F$115,dekrety!$D$3:$D$115,B53,dekrety!$B$3:$B$115,"BO")</f>
        <v>0</v>
      </c>
      <c r="D53" s="16">
        <f>SUMIFS(dekrety!$G$3:$G$115,dekrety!$D$3:$D$115,B53,dekrety!$B$3:$B$115,"BO")</f>
        <v>0</v>
      </c>
      <c r="E53" s="16">
        <f>SUMIFS(dekrety!$F$3:$F$115,dekrety!$D$3:$D$115,B53,dekrety!$B$3:$B$115,"&lt;&gt;BO")</f>
        <v>0</v>
      </c>
      <c r="F53" s="16">
        <f>SUMIFS(dekrety!$G$3:$G$115,dekrety!$D$3:$D$115,B53,dekrety!$B$3:$B$115,"&lt;&gt;BO")</f>
        <v>0</v>
      </c>
      <c r="G53" s="17">
        <f t="shared" si="10"/>
        <v>0</v>
      </c>
      <c r="H53" s="17">
        <f t="shared" si="11"/>
        <v>0</v>
      </c>
    </row>
    <row r="54" spans="2:10" ht="13.5" thickBot="1" x14ac:dyDescent="0.25">
      <c r="B54" s="20" t="str">
        <f>'plan kont'!B45</f>
        <v>221</v>
      </c>
      <c r="C54" s="13">
        <f t="shared" ref="C54" si="12">SUM(C55:C56)</f>
        <v>0</v>
      </c>
      <c r="D54" s="13">
        <f>SUM(D55:D56)</f>
        <v>0</v>
      </c>
      <c r="E54" s="13">
        <f>SUM(E55:E56)</f>
        <v>13726.032000000001</v>
      </c>
      <c r="F54" s="13">
        <f t="shared" ref="F54:H54" si="13">SUM(F55:F56)</f>
        <v>153235.20000000001</v>
      </c>
      <c r="G54" s="13">
        <f t="shared" si="13"/>
        <v>13726.032000000001</v>
      </c>
      <c r="H54" s="13">
        <f t="shared" si="13"/>
        <v>153235.20000000001</v>
      </c>
      <c r="J54" s="21"/>
    </row>
    <row r="55" spans="2:10" x14ac:dyDescent="0.2">
      <c r="B55" s="18" t="str">
        <f>'plan kont'!B46</f>
        <v>221-1</v>
      </c>
      <c r="C55" s="16">
        <f>SUMIFS(dekrety!$F$3:$F$115,dekrety!$D$3:$D$115,B55,dekrety!$B$3:$B$115,"BO")</f>
        <v>0</v>
      </c>
      <c r="D55" s="16">
        <f>SUMIFS(dekrety!$G$3:$G$115,dekrety!$D$3:$D$115,B55,dekrety!$B$3:$B$115,"BO")</f>
        <v>0</v>
      </c>
      <c r="E55" s="16">
        <f>SUMIFS(dekrety!$F$3:$F$115,dekrety!$D$3:$D$115,B55,dekrety!$B$3:$B$115,"&lt;&gt;BO")</f>
        <v>0</v>
      </c>
      <c r="F55" s="16">
        <f>SUMIFS(dekrety!$G$3:$G$115,dekrety!$D$3:$D$115,B55,dekrety!$B$3:$B$115,"&lt;&gt;BO")</f>
        <v>153235.20000000001</v>
      </c>
      <c r="G55" s="17">
        <f>IF((E55+C55)&gt;(F55+D55),(E55+C55)-(F55+D55),0)</f>
        <v>0</v>
      </c>
      <c r="H55" s="17">
        <f>IF((F55+D55)&gt;(E55+C55),(F55+D55)-(E55+C55),0)</f>
        <v>153235.20000000001</v>
      </c>
    </row>
    <row r="56" spans="2:10" ht="13.5" thickBot="1" x14ac:dyDescent="0.25">
      <c r="B56" s="19" t="str">
        <f>'plan kont'!B47</f>
        <v>221-2</v>
      </c>
      <c r="C56" s="16">
        <f>SUMIFS(dekrety!$F$3:$F$115,dekrety!$D$3:$D$115,B56,dekrety!$B$3:$B$115,"BO")</f>
        <v>0</v>
      </c>
      <c r="D56" s="16">
        <f>SUMIFS(dekrety!$G$3:$G$115,dekrety!$D$3:$D$115,B56,dekrety!$B$3:$B$115,"BO")</f>
        <v>0</v>
      </c>
      <c r="E56" s="16">
        <f>SUMIFS(dekrety!$F$3:$F$115,dekrety!$D$3:$D$115,B56,dekrety!$B$3:$B$115,"&lt;&gt;BO")</f>
        <v>13726.032000000001</v>
      </c>
      <c r="F56" s="16">
        <f>SUMIFS(dekrety!$G$3:$G$115,dekrety!$D$3:$D$115,B56,dekrety!$B$3:$B$115,"&lt;&gt;BO")</f>
        <v>0</v>
      </c>
      <c r="G56" s="17">
        <f>IF((E56+C56)&gt;(F56+D56),(E56+C56)-(F56+D56),0)</f>
        <v>13726.032000000001</v>
      </c>
      <c r="H56" s="17">
        <f>IF((F56+D56)&gt;(E56+C56),(F56+D56)-(E56+C56),0)</f>
        <v>0</v>
      </c>
    </row>
    <row r="57" spans="2:10" x14ac:dyDescent="0.2">
      <c r="B57" s="15">
        <f>'plan kont'!B49</f>
        <v>224</v>
      </c>
      <c r="C57" s="16">
        <f>SUMIFS(dekrety!$F$3:$F$115,dekrety!$D$3:$D$115,B57,dekrety!$B$3:$B$115,"BO")</f>
        <v>0</v>
      </c>
      <c r="D57" s="16">
        <f>SUMIFS(dekrety!$G$3:$G$115,dekrety!$D$3:$D$115,B57,dekrety!$B$3:$B$115,"BO")</f>
        <v>0</v>
      </c>
      <c r="E57" s="16">
        <f>SUMIFS(dekrety!$F$3:$F$115,dekrety!$D$3:$D$115,B57,dekrety!$B$3:$B$115,"&lt;&gt;BO")</f>
        <v>0</v>
      </c>
      <c r="F57" s="16">
        <f>SUMIFS(dekrety!$G$3:$G$115,dekrety!$D$3:$D$115,B57,dekrety!$B$3:$B$115,"&lt;&gt;BO")</f>
        <v>0</v>
      </c>
      <c r="G57" s="17">
        <f>IF((E57+C57)&gt;(F57+D57),(E57+C57)-(F57+D57),0)</f>
        <v>0</v>
      </c>
      <c r="H57" s="17">
        <f>IF((F57+D57)&gt;(E57+C57),(F57+D57)-(E57+C57),0)</f>
        <v>0</v>
      </c>
    </row>
    <row r="58" spans="2:10" ht="13.5" thickBot="1" x14ac:dyDescent="0.25">
      <c r="B58" s="18">
        <f>'plan kont'!B50</f>
        <v>230</v>
      </c>
      <c r="C58" s="16">
        <f>SUMIFS(dekrety!$F$3:$F$115,dekrety!$D$3:$D$115,B58,dekrety!$B$3:$B$115,"BO")</f>
        <v>0</v>
      </c>
      <c r="D58" s="16">
        <f>SUMIFS(dekrety!$G$3:$G$115,dekrety!$D$3:$D$115,B58,dekrety!$B$3:$B$115,"BO")</f>
        <v>0</v>
      </c>
      <c r="E58" s="16">
        <f>SUMIFS(dekrety!$F$3:$F$115,dekrety!$D$3:$D$115,B58,dekrety!$B$3:$B$115,"&lt;&gt;BO")</f>
        <v>0</v>
      </c>
      <c r="F58" s="16">
        <f>SUMIFS(dekrety!$G$3:$G$115,dekrety!$D$3:$D$115,B58,dekrety!$B$3:$B$115,"&lt;&gt;BO")</f>
        <v>193200</v>
      </c>
      <c r="G58" s="17">
        <f>IF((E58+C58)&gt;(F58+D58),(E58+C58)-(F58+D58),0)</f>
        <v>0</v>
      </c>
      <c r="H58" s="17">
        <f>IF((F58+D58)&gt;(E58+C58),(F58+D58)-(E58+C58),0)</f>
        <v>193200</v>
      </c>
    </row>
    <row r="59" spans="2:10" ht="13.5" thickBot="1" x14ac:dyDescent="0.25">
      <c r="B59" s="20">
        <f>'plan kont'!B51</f>
        <v>234</v>
      </c>
      <c r="C59" s="13">
        <f t="shared" ref="C59:H59" si="14">SUM(C60:C62)</f>
        <v>0</v>
      </c>
      <c r="D59" s="13">
        <f t="shared" si="14"/>
        <v>0</v>
      </c>
      <c r="E59" s="13">
        <f t="shared" si="14"/>
        <v>0</v>
      </c>
      <c r="F59" s="13">
        <f t="shared" si="14"/>
        <v>0</v>
      </c>
      <c r="G59" s="13">
        <f t="shared" si="14"/>
        <v>0</v>
      </c>
      <c r="H59" s="14">
        <f t="shared" si="14"/>
        <v>0</v>
      </c>
    </row>
    <row r="60" spans="2:10" x14ac:dyDescent="0.2">
      <c r="B60" s="18" t="str">
        <f>'plan kont'!B52</f>
        <v>234-1</v>
      </c>
      <c r="C60" s="16">
        <f>SUMIFS(dekrety!$F$3:$F$115,dekrety!$D$3:$D$115,B60,dekrety!$B$3:$B$115,"BO")</f>
        <v>0</v>
      </c>
      <c r="D60" s="16">
        <f>SUMIFS(dekrety!$G$3:$G$115,dekrety!$D$3:$D$115,B60,dekrety!$B$3:$B$115,"BO")</f>
        <v>0</v>
      </c>
      <c r="E60" s="16">
        <f>SUMIFS(dekrety!$F$3:$F$115,dekrety!$D$3:$D$115,B60,dekrety!$B$3:$B$115,"&lt;&gt;BO")</f>
        <v>0</v>
      </c>
      <c r="F60" s="16">
        <f>SUMIFS(dekrety!$G$3:$G$115,dekrety!$D$3:$D$115,B60,dekrety!$B$3:$B$115,"&lt;&gt;BO")</f>
        <v>0</v>
      </c>
      <c r="G60" s="17">
        <f t="shared" ref="G60:G67" si="15">IF((E60+C60)&gt;(F60+D60),(E60+C60)-(F60+D60),0)</f>
        <v>0</v>
      </c>
      <c r="H60" s="17">
        <f t="shared" ref="H60:H67" si="16">IF((F60+D60)&gt;(E60+C60),(F60+D60)-(E60+C60),0)</f>
        <v>0</v>
      </c>
    </row>
    <row r="61" spans="2:10" x14ac:dyDescent="0.2">
      <c r="B61" s="18" t="s">
        <v>130</v>
      </c>
      <c r="C61" s="16">
        <f>SUMIFS(dekrety!$F$3:$F$115,dekrety!$D$3:$D$115,B61,dekrety!$B$3:$B$115,"BO")</f>
        <v>0</v>
      </c>
      <c r="D61" s="16">
        <f>SUMIFS(dekrety!$G$3:$G$115,dekrety!$D$3:$D$115,B61,dekrety!$B$3:$B$115,"BO")</f>
        <v>0</v>
      </c>
      <c r="E61" s="16">
        <f>SUMIFS(dekrety!$F$3:$F$115,dekrety!$D$3:$D$115,B61,dekrety!$B$3:$B$115,"&lt;&gt;BO")</f>
        <v>0</v>
      </c>
      <c r="F61" s="16">
        <f>SUMIFS(dekrety!$G$3:$G$115,dekrety!$D$3:$D$115,B61,dekrety!$B$3:$B$115,"&lt;&gt;BO")</f>
        <v>0</v>
      </c>
      <c r="G61" s="17">
        <f t="shared" si="15"/>
        <v>0</v>
      </c>
      <c r="H61" s="17">
        <f t="shared" si="16"/>
        <v>0</v>
      </c>
    </row>
    <row r="62" spans="2:10" x14ac:dyDescent="0.2">
      <c r="B62" s="18" t="s">
        <v>131</v>
      </c>
      <c r="C62" s="16">
        <f>SUMIFS(dekrety!$F$3:$F$115,dekrety!$D$3:$D$115,B62,dekrety!$B$3:$B$115,"BO")</f>
        <v>0</v>
      </c>
      <c r="D62" s="16">
        <f>SUMIFS(dekrety!$G$3:$G$115,dekrety!$D$3:$D$115,B62,dekrety!$B$3:$B$115,"BO")</f>
        <v>0</v>
      </c>
      <c r="E62" s="16">
        <f>SUMIFS(dekrety!$F$3:$F$115,dekrety!$D$3:$D$115,B62,dekrety!$B$3:$B$115,"&lt;&gt;BO")</f>
        <v>0</v>
      </c>
      <c r="F62" s="16">
        <f>SUMIFS(dekrety!$G$3:$G$115,dekrety!$D$3:$D$115,B62,dekrety!$B$3:$B$115,"&lt;&gt;BO")</f>
        <v>0</v>
      </c>
      <c r="G62" s="17">
        <f t="shared" si="15"/>
        <v>0</v>
      </c>
      <c r="H62" s="17">
        <f t="shared" si="16"/>
        <v>0</v>
      </c>
    </row>
    <row r="63" spans="2:10" x14ac:dyDescent="0.2">
      <c r="B63" s="15" t="str">
        <f>'plan kont'!B55</f>
        <v>242</v>
      </c>
      <c r="C63" s="16">
        <f>SUMIFS(dekrety!$F$3:$F$115,dekrety!$D$3:$D$115,B63,dekrety!$B$3:$B$115,"BO")</f>
        <v>0</v>
      </c>
      <c r="D63" s="16">
        <f>SUMIFS(dekrety!$G$3:$G$115,dekrety!$D$3:$D$115,B63,dekrety!$B$3:$B$115,"BO")</f>
        <v>0</v>
      </c>
      <c r="E63" s="16">
        <f>SUMIFS(dekrety!$F$3:$F$115,dekrety!$D$3:$D$115,B63,dekrety!$B$3:$B$115,"&lt;&gt;BO")</f>
        <v>0</v>
      </c>
      <c r="F63" s="16">
        <f>SUMIFS(dekrety!$G$3:$G$115,dekrety!$D$3:$D$115,B63,dekrety!$B$3:$B$115,"&lt;&gt;BO")</f>
        <v>0</v>
      </c>
      <c r="G63" s="17">
        <f t="shared" si="15"/>
        <v>0</v>
      </c>
      <c r="H63" s="17">
        <f t="shared" si="16"/>
        <v>0</v>
      </c>
    </row>
    <row r="64" spans="2:10" x14ac:dyDescent="0.2">
      <c r="B64" s="18" t="str">
        <f>'plan kont'!B56</f>
        <v>280</v>
      </c>
      <c r="C64" s="16">
        <f>SUMIFS(dekrety!$F$3:$F$115,dekrety!$D$3:$D$115,B64,dekrety!$B$3:$B$115,"BO")</f>
        <v>0</v>
      </c>
      <c r="D64" s="16">
        <f>SUMIFS(dekrety!$G$3:$G$115,dekrety!$D$3:$D$115,B64,dekrety!$B$3:$B$115,"BO")</f>
        <v>0</v>
      </c>
      <c r="E64" s="16">
        <f>SUMIFS(dekrety!$F$3:$F$115,dekrety!$D$3:$D$115,B64,dekrety!$B$3:$B$115,"&lt;&gt;BO")</f>
        <v>0</v>
      </c>
      <c r="F64" s="16">
        <f>SUMIFS(dekrety!$G$3:$G$115,dekrety!$D$3:$D$115,B64,dekrety!$B$3:$B$115,"&lt;&gt;BO")</f>
        <v>0</v>
      </c>
      <c r="G64" s="17">
        <f t="shared" si="15"/>
        <v>0</v>
      </c>
      <c r="H64" s="17">
        <f t="shared" si="16"/>
        <v>0</v>
      </c>
    </row>
    <row r="65" spans="2:8" x14ac:dyDescent="0.2">
      <c r="B65" s="18">
        <f>'plan kont'!B57</f>
        <v>301</v>
      </c>
      <c r="C65" s="16">
        <f>SUMIFS(dekrety!$F$3:$F$115,dekrety!$D$3:$D$115,B65,dekrety!$B$3:$B$115,"BO")</f>
        <v>0</v>
      </c>
      <c r="D65" s="16">
        <f>SUMIFS(dekrety!$G$3:$G$115,dekrety!$D$3:$D$115,B65,dekrety!$B$3:$B$115,"BO")</f>
        <v>0</v>
      </c>
      <c r="E65" s="16">
        <f>SUMIFS(dekrety!$F$3:$F$115,dekrety!$D$3:$D$115,B65,dekrety!$B$3:$B$115,"&lt;&gt;BO")</f>
        <v>0</v>
      </c>
      <c r="F65" s="16">
        <f>SUMIFS(dekrety!$G$3:$G$115,dekrety!$D$3:$D$115,B65,dekrety!$B$3:$B$115,"&lt;&gt;BO")</f>
        <v>0</v>
      </c>
      <c r="G65" s="17">
        <f t="shared" si="15"/>
        <v>0</v>
      </c>
      <c r="H65" s="17">
        <f t="shared" si="16"/>
        <v>0</v>
      </c>
    </row>
    <row r="66" spans="2:8" x14ac:dyDescent="0.2">
      <c r="B66" s="18">
        <f>'plan kont'!B58</f>
        <v>310</v>
      </c>
      <c r="C66" s="16">
        <f>SUMIFS(dekrety!$F$3:$F$115,dekrety!$D$3:$D$115,B66,dekrety!$B$3:$B$115,"BO")</f>
        <v>0</v>
      </c>
      <c r="D66" s="16">
        <f>SUMIFS(dekrety!$G$3:$G$115,dekrety!$D$3:$D$115,B66,dekrety!$B$3:$B$115,"BO")</f>
        <v>0</v>
      </c>
      <c r="E66" s="16">
        <f>SUMIFS(dekrety!$F$3:$F$115,dekrety!$D$3:$D$115,B66,dekrety!$B$3:$B$115,"&lt;&gt;BO")</f>
        <v>0</v>
      </c>
      <c r="F66" s="16">
        <f>SUMIFS(dekrety!$G$3:$G$115,dekrety!$D$3:$D$115,B66,dekrety!$B$3:$B$115,"&lt;&gt;BO")</f>
        <v>0</v>
      </c>
      <c r="G66" s="17">
        <f t="shared" si="15"/>
        <v>0</v>
      </c>
      <c r="H66" s="17">
        <f t="shared" si="16"/>
        <v>0</v>
      </c>
    </row>
    <row r="67" spans="2:8" ht="13.5" thickBot="1" x14ac:dyDescent="0.25">
      <c r="B67" s="22">
        <f>'plan kont'!B59</f>
        <v>330</v>
      </c>
      <c r="C67" s="16">
        <f>SUMIFS(dekrety!$F$3:$F$115,dekrety!$D$3:$D$115,B67,dekrety!$B$3:$B$115,"BO")</f>
        <v>0</v>
      </c>
      <c r="D67" s="16">
        <f>SUMIFS(dekrety!$G$3:$G$115,dekrety!$D$3:$D$115,B67,dekrety!$B$3:$B$115,"BO")</f>
        <v>0</v>
      </c>
      <c r="E67" s="16">
        <f>SUMIFS(dekrety!$F$3:$F$115,dekrety!$D$3:$D$115,B67,dekrety!$B$3:$B$115,"&lt;&gt;BO")</f>
        <v>0</v>
      </c>
      <c r="F67" s="16">
        <f>SUMIFS(dekrety!$G$3:$G$115,dekrety!$D$3:$D$115,B67,dekrety!$B$3:$B$115,"&lt;&gt;BO")</f>
        <v>0</v>
      </c>
      <c r="G67" s="17">
        <f t="shared" si="15"/>
        <v>0</v>
      </c>
      <c r="H67" s="17">
        <f t="shared" si="16"/>
        <v>0</v>
      </c>
    </row>
    <row r="68" spans="2:8" ht="13.5" thickBot="1" x14ac:dyDescent="0.25">
      <c r="B68" s="20">
        <f>'plan kont'!B61</f>
        <v>401</v>
      </c>
      <c r="C68" s="13">
        <f t="shared" ref="C68:H68" si="17">SUM(C69:C70)</f>
        <v>0</v>
      </c>
      <c r="D68" s="13">
        <f t="shared" si="17"/>
        <v>0</v>
      </c>
      <c r="E68" s="13">
        <f t="shared" si="17"/>
        <v>15479.999999999995</v>
      </c>
      <c r="F68" s="13">
        <f t="shared" si="17"/>
        <v>15479.999999999995</v>
      </c>
      <c r="G68" s="13">
        <f t="shared" si="17"/>
        <v>0</v>
      </c>
      <c r="H68" s="14">
        <f t="shared" si="17"/>
        <v>0</v>
      </c>
    </row>
    <row r="69" spans="2:8" x14ac:dyDescent="0.2">
      <c r="B69" s="15" t="s">
        <v>132</v>
      </c>
      <c r="C69" s="16">
        <f>SUMIFS(dekrety!$F$3:$F$115,dekrety!$D$3:$D$115,B69,dekrety!$B$3:$B$115,"BO")</f>
        <v>0</v>
      </c>
      <c r="D69" s="16">
        <f>SUMIFS(dekrety!$G$3:$G$115,dekrety!$D$3:$D$115,B69,dekrety!$B$3:$B$115,"BO")</f>
        <v>0</v>
      </c>
      <c r="E69" s="17">
        <f>SUMIFS(dekrety!$F$3:$F$115,dekrety!$D$3:$D$115,B69,dekrety!$B$3:$B$115,"&lt;&gt;BO")</f>
        <v>15479.999999999995</v>
      </c>
      <c r="F69" s="17">
        <f>SUMIFS(dekrety!$G$3:$G$115,dekrety!$D$3:$D$115,B69,dekrety!$B$3:$B$115,"&lt;&gt;BO")</f>
        <v>15479.999999999995</v>
      </c>
      <c r="G69" s="17">
        <f>IF((E69+C69)&gt;(F69+D69),(E69+C69)-(F69+D69),0)</f>
        <v>0</v>
      </c>
      <c r="H69" s="17">
        <f>IF((F69+D69)&gt;(E69+C69),(F69+D69)-(E69+C69),0)</f>
        <v>0</v>
      </c>
    </row>
    <row r="70" spans="2:8" ht="13.5" thickBot="1" x14ac:dyDescent="0.25">
      <c r="B70" s="18" t="s">
        <v>136</v>
      </c>
      <c r="C70" s="16">
        <f>SUMIFS(dekrety!$F$3:$F$115,dekrety!$D$3:$D$115,B70,dekrety!$B$3:$B$115,"BO")</f>
        <v>0</v>
      </c>
      <c r="D70" s="16">
        <f>SUMIFS(dekrety!$G$3:$G$115,dekrety!$D$3:$D$115,B70,dekrety!$B$3:$B$115,"BO")</f>
        <v>0</v>
      </c>
      <c r="E70" s="17">
        <f>SUMIFS(dekrety!$F$3:$F$115,dekrety!$D$3:$D$115,B70,dekrety!$B$3:$B$115,"&lt;&gt;BO")</f>
        <v>0</v>
      </c>
      <c r="F70" s="17">
        <f>SUMIFS(dekrety!$G$3:$G$115,dekrety!$D$3:$D$115,B70,dekrety!$B$3:$B$115,"&lt;&gt;BO")</f>
        <v>0</v>
      </c>
      <c r="G70" s="17">
        <f>IF((E70+C70)&gt;(F70+D70),(E70+C70)-(F70+D70),0)</f>
        <v>0</v>
      </c>
      <c r="H70" s="17">
        <f>IF((F70+D70)&gt;(E70+C70),(F70+D70)-(E70+C70),0)</f>
        <v>0</v>
      </c>
    </row>
    <row r="71" spans="2:8" ht="13.5" thickBot="1" x14ac:dyDescent="0.25">
      <c r="B71" s="20">
        <f>'plan kont'!B64</f>
        <v>402</v>
      </c>
      <c r="C71" s="13">
        <f t="shared" ref="C71:H71" si="18">SUM(C72:C78)</f>
        <v>0</v>
      </c>
      <c r="D71" s="13">
        <f t="shared" si="18"/>
        <v>0</v>
      </c>
      <c r="E71" s="13">
        <f t="shared" si="18"/>
        <v>991.66666666666697</v>
      </c>
      <c r="F71" s="13">
        <f t="shared" si="18"/>
        <v>991.66666666666697</v>
      </c>
      <c r="G71" s="13">
        <f t="shared" si="18"/>
        <v>0</v>
      </c>
      <c r="H71" s="14">
        <f t="shared" si="18"/>
        <v>0</v>
      </c>
    </row>
    <row r="72" spans="2:8" x14ac:dyDescent="0.2">
      <c r="B72" s="18" t="s">
        <v>133</v>
      </c>
      <c r="C72" s="16">
        <f>SUMIFS(dekrety!$F$3:$F$115,dekrety!$D$3:$D$115,B72,dekrety!$B$3:$B$115,"BO")</f>
        <v>0</v>
      </c>
      <c r="D72" s="16">
        <f>SUMIFS(dekrety!$G$3:$G$115,dekrety!$D$3:$D$115,B72,dekrety!$B$3:$B$115,"BO")</f>
        <v>0</v>
      </c>
      <c r="E72" s="16">
        <f>SUMIFS(dekrety!$F$3:$F$115,dekrety!$D$3:$D$115,B72,dekrety!$B$3:$B$115,"&lt;&gt;BO")</f>
        <v>0</v>
      </c>
      <c r="F72" s="16">
        <f>SUMIFS(dekrety!$G$3:$G$115,dekrety!$D$3:$D$115,B72,dekrety!$B$3:$B$115,"&lt;&gt;BO")</f>
        <v>0</v>
      </c>
      <c r="G72" s="17">
        <f t="shared" ref="G72:G78" si="19">IF((E72+C72)&gt;(F72+D72),(E72+C72)-(F72+D72),0)</f>
        <v>0</v>
      </c>
      <c r="H72" s="17">
        <f t="shared" ref="H72:H78" si="20">IF((F72+D72)&gt;(E72+C72),(F72+D72)-(E72+C72),0)</f>
        <v>0</v>
      </c>
    </row>
    <row r="73" spans="2:8" x14ac:dyDescent="0.2">
      <c r="B73" s="18" t="s">
        <v>138</v>
      </c>
      <c r="C73" s="16">
        <f>SUMIFS(dekrety!$F$3:$F$115,dekrety!$D$3:$D$115,B73,dekrety!$B$3:$B$115,"BO")</f>
        <v>0</v>
      </c>
      <c r="D73" s="16">
        <f>SUMIFS(dekrety!$G$3:$G$115,dekrety!$D$3:$D$115,B73,dekrety!$B$3:$B$115,"BO")</f>
        <v>0</v>
      </c>
      <c r="E73" s="16">
        <f>SUMIFS(dekrety!$F$3:$F$115,dekrety!$D$3:$D$115,B73,dekrety!$B$3:$B$115,"&lt;&gt;BO")</f>
        <v>0</v>
      </c>
      <c r="F73" s="16">
        <f>SUMIFS(dekrety!$G$3:$G$115,dekrety!$D$3:$D$115,B73,dekrety!$B$3:$B$115,"&lt;&gt;BO")</f>
        <v>0</v>
      </c>
      <c r="G73" s="17">
        <f t="shared" si="19"/>
        <v>0</v>
      </c>
      <c r="H73" s="17">
        <f t="shared" si="20"/>
        <v>0</v>
      </c>
    </row>
    <row r="74" spans="2:8" x14ac:dyDescent="0.2">
      <c r="B74" s="18" t="s">
        <v>140</v>
      </c>
      <c r="C74" s="16">
        <f>SUMIFS(dekrety!$F$3:$F$115,dekrety!$D$3:$D$115,B74,dekrety!$B$3:$B$115,"BO")</f>
        <v>0</v>
      </c>
      <c r="D74" s="16">
        <f>SUMIFS(dekrety!$G$3:$G$115,dekrety!$D$3:$D$115,B74,dekrety!$B$3:$B$115,"BO")</f>
        <v>0</v>
      </c>
      <c r="E74" s="16">
        <f>SUMIFS(dekrety!$F$3:$F$115,dekrety!$D$3:$D$115,B74,dekrety!$B$3:$B$115,"&lt;&gt;BO")</f>
        <v>0</v>
      </c>
      <c r="F74" s="16">
        <f>SUMIFS(dekrety!$G$3:$G$115,dekrety!$D$3:$D$115,B74,dekrety!$B$3:$B$115,"&lt;&gt;BO")</f>
        <v>0</v>
      </c>
      <c r="G74" s="17">
        <f t="shared" si="19"/>
        <v>0</v>
      </c>
      <c r="H74" s="17">
        <f t="shared" si="20"/>
        <v>0</v>
      </c>
    </row>
    <row r="75" spans="2:8" x14ac:dyDescent="0.2">
      <c r="B75" s="18" t="s">
        <v>142</v>
      </c>
      <c r="C75" s="16">
        <f>SUMIFS(dekrety!$F$3:$F$115,dekrety!$D$3:$D$115,B75,dekrety!$B$3:$B$115,"BO")</f>
        <v>0</v>
      </c>
      <c r="D75" s="16">
        <f>SUMIFS(dekrety!$G$3:$G$115,dekrety!$D$3:$D$115,B75,dekrety!$B$3:$B$115,"BO")</f>
        <v>0</v>
      </c>
      <c r="E75" s="16">
        <f>SUMIFS(dekrety!$F$3:$F$115,dekrety!$D$3:$D$115,B75,dekrety!$B$3:$B$115,"&lt;&gt;BO")</f>
        <v>991.66666666666697</v>
      </c>
      <c r="F75" s="16">
        <f>SUMIFS(dekrety!$G$3:$G$115,dekrety!$D$3:$D$115,B75,dekrety!$B$3:$B$115,"&lt;&gt;BO")</f>
        <v>991.66666666666697</v>
      </c>
      <c r="G75" s="17">
        <f t="shared" si="19"/>
        <v>0</v>
      </c>
      <c r="H75" s="17">
        <f t="shared" si="20"/>
        <v>0</v>
      </c>
    </row>
    <row r="76" spans="2:8" x14ac:dyDescent="0.2">
      <c r="B76" s="18" t="s">
        <v>165</v>
      </c>
      <c r="C76" s="16">
        <f>SUMIFS(dekrety!$F$3:$F$115,dekrety!$D$3:$D$115,B76,dekrety!$B$3:$B$115,"BO")</f>
        <v>0</v>
      </c>
      <c r="D76" s="16">
        <f>SUMIFS(dekrety!$G$3:$G$115,dekrety!$D$3:$D$115,B76,dekrety!$B$3:$B$115,"BO")</f>
        <v>0</v>
      </c>
      <c r="E76" s="16">
        <f>SUMIFS(dekrety!$F$3:$F$115,dekrety!$D$3:$D$115,B76,dekrety!$B$3:$B$115,"&lt;&gt;BO")</f>
        <v>0</v>
      </c>
      <c r="F76" s="16">
        <f>SUMIFS(dekrety!$G$3:$G$115,dekrety!$D$3:$D$115,B76,dekrety!$B$3:$B$115,"&lt;&gt;BO")</f>
        <v>0</v>
      </c>
      <c r="G76" s="17">
        <f t="shared" si="19"/>
        <v>0</v>
      </c>
      <c r="H76" s="17">
        <f t="shared" si="20"/>
        <v>0</v>
      </c>
    </row>
    <row r="77" spans="2:8" x14ac:dyDescent="0.2">
      <c r="B77" s="18" t="s">
        <v>183</v>
      </c>
      <c r="C77" s="16">
        <f>SUMIFS(dekrety!$F$3:$F$115,dekrety!$D$3:$D$115,B77,dekrety!$B$3:$B$115,"BO")</f>
        <v>0</v>
      </c>
      <c r="D77" s="16">
        <f>SUMIFS(dekrety!$G$3:$G$115,dekrety!$D$3:$D$115,B77,dekrety!$B$3:$B$115,"BO")</f>
        <v>0</v>
      </c>
      <c r="E77" s="16">
        <f>SUMIFS(dekrety!$F$3:$F$115,dekrety!$D$3:$D$115,B77,dekrety!$B$3:$B$115,"&lt;&gt;BO")</f>
        <v>0</v>
      </c>
      <c r="F77" s="16">
        <f>SUMIFS(dekrety!$G$3:$G$115,dekrety!$D$3:$D$115,B77,dekrety!$B$3:$B$115,"&lt;&gt;BO")</f>
        <v>0</v>
      </c>
      <c r="G77" s="17">
        <f t="shared" si="19"/>
        <v>0</v>
      </c>
      <c r="H77" s="17">
        <f t="shared" si="20"/>
        <v>0</v>
      </c>
    </row>
    <row r="78" spans="2:8" ht="13.5" thickBot="1" x14ac:dyDescent="0.25">
      <c r="B78" s="18" t="s">
        <v>187</v>
      </c>
      <c r="C78" s="16">
        <f>SUMIFS(dekrety!$F$3:$F$115,dekrety!$D$3:$D$115,B78,dekrety!$B$3:$B$115,"BO")</f>
        <v>0</v>
      </c>
      <c r="D78" s="16">
        <f>SUMIFS(dekrety!$G$3:$G$115,dekrety!$D$3:$D$115,B78,dekrety!$B$3:$B$115,"BO")</f>
        <v>0</v>
      </c>
      <c r="E78" s="16">
        <f>SUMIFS(dekrety!$F$3:$F$115,dekrety!$D$3:$D$115,B78,dekrety!$B$3:$B$115,"&lt;&gt;BO")</f>
        <v>0</v>
      </c>
      <c r="F78" s="16">
        <f>SUMIFS(dekrety!$G$3:$G$115,dekrety!$D$3:$D$115,B78,dekrety!$B$3:$B$115,"&lt;&gt;BO")</f>
        <v>0</v>
      </c>
      <c r="G78" s="17">
        <f t="shared" si="19"/>
        <v>0</v>
      </c>
      <c r="H78" s="17">
        <f t="shared" si="20"/>
        <v>0</v>
      </c>
    </row>
    <row r="79" spans="2:8" ht="13.5" thickBot="1" x14ac:dyDescent="0.25">
      <c r="B79" s="20">
        <f>'plan kont'!B72</f>
        <v>403</v>
      </c>
      <c r="C79" s="13">
        <f t="shared" ref="C79:H79" si="21">SUM(C80:C90)</f>
        <v>0</v>
      </c>
      <c r="D79" s="13">
        <f t="shared" si="21"/>
        <v>0</v>
      </c>
      <c r="E79" s="13">
        <f t="shared" si="21"/>
        <v>0</v>
      </c>
      <c r="F79" s="13">
        <f t="shared" si="21"/>
        <v>0</v>
      </c>
      <c r="G79" s="13">
        <f t="shared" si="21"/>
        <v>0</v>
      </c>
      <c r="H79" s="14">
        <f t="shared" si="21"/>
        <v>0</v>
      </c>
    </row>
    <row r="80" spans="2:8" x14ac:dyDescent="0.2">
      <c r="B80" s="18" t="s">
        <v>147</v>
      </c>
      <c r="C80" s="16">
        <f>SUMIFS(dekrety!$F$3:$F$115,dekrety!$D$3:$D$115,B80,dekrety!$B$3:$B$115,"BO")</f>
        <v>0</v>
      </c>
      <c r="D80" s="16">
        <f>SUMIFS(dekrety!$G$3:$G$115,dekrety!$D$3:$D$115,B80,dekrety!$B$3:$B$115,"BO")</f>
        <v>0</v>
      </c>
      <c r="E80" s="16">
        <f>SUMIFS(dekrety!$F$3:$F$115,dekrety!$D$3:$D$115,B80,dekrety!$B$3:$B$115,"&lt;&gt;BO")</f>
        <v>0</v>
      </c>
      <c r="F80" s="16">
        <f>SUMIFS(dekrety!$G$3:$G$115,dekrety!$D$3:$D$115,B80,dekrety!$B$3:$B$115,"&lt;&gt;BO")</f>
        <v>0</v>
      </c>
      <c r="G80" s="17">
        <f t="shared" ref="G80:G90" si="22">IF((E80+C80)&gt;(F80+D80),(E80+C80)-(F80+D80),0)</f>
        <v>0</v>
      </c>
      <c r="H80" s="17">
        <f t="shared" ref="H80:H90" si="23">IF((F80+D80)&gt;(E80+C80),(F80+D80)-(E80+C80),0)</f>
        <v>0</v>
      </c>
    </row>
    <row r="81" spans="2:8" x14ac:dyDescent="0.2">
      <c r="B81" s="18" t="s">
        <v>149</v>
      </c>
      <c r="C81" s="16">
        <f>SUMIFS(dekrety!$F$3:$F$115,dekrety!$D$3:$D$115,B81,dekrety!$B$3:$B$115,"BO")</f>
        <v>0</v>
      </c>
      <c r="D81" s="16">
        <f>SUMIFS(dekrety!$G$3:$G$115,dekrety!$D$3:$D$115,B81,dekrety!$B$3:$B$115,"BO")</f>
        <v>0</v>
      </c>
      <c r="E81" s="16">
        <f>SUMIFS(dekrety!$F$3:$F$115,dekrety!$D$3:$D$115,B81,dekrety!$B$3:$B$115,"&lt;&gt;BO")</f>
        <v>0</v>
      </c>
      <c r="F81" s="16">
        <f>SUMIFS(dekrety!$G$3:$G$115,dekrety!$D$3:$D$115,B81,dekrety!$B$3:$B$115,"&lt;&gt;BO")</f>
        <v>0</v>
      </c>
      <c r="G81" s="17">
        <f t="shared" si="22"/>
        <v>0</v>
      </c>
      <c r="H81" s="17">
        <f t="shared" si="23"/>
        <v>0</v>
      </c>
    </row>
    <row r="82" spans="2:8" x14ac:dyDescent="0.2">
      <c r="B82" s="18" t="s">
        <v>155</v>
      </c>
      <c r="C82" s="16">
        <f>SUMIFS(dekrety!$F$3:$F$115,dekrety!$D$3:$D$115,B82,dekrety!$B$3:$B$115,"BO")</f>
        <v>0</v>
      </c>
      <c r="D82" s="16">
        <f>SUMIFS(dekrety!$G$3:$G$115,dekrety!$D$3:$D$115,B82,dekrety!$B$3:$B$115,"BO")</f>
        <v>0</v>
      </c>
      <c r="E82" s="16">
        <f>SUMIFS(dekrety!$F$3:$F$115,dekrety!$D$3:$D$115,B82,dekrety!$B$3:$B$115,"&lt;&gt;BO")</f>
        <v>0</v>
      </c>
      <c r="F82" s="16">
        <f>SUMIFS(dekrety!$G$3:$G$115,dekrety!$D$3:$D$115,B82,dekrety!$B$3:$B$115,"&lt;&gt;BO")</f>
        <v>0</v>
      </c>
      <c r="G82" s="17">
        <f t="shared" si="22"/>
        <v>0</v>
      </c>
      <c r="H82" s="17">
        <f t="shared" si="23"/>
        <v>0</v>
      </c>
    </row>
    <row r="83" spans="2:8" x14ac:dyDescent="0.2">
      <c r="B83" s="18" t="s">
        <v>157</v>
      </c>
      <c r="C83" s="16">
        <f>SUMIFS(dekrety!$F$3:$F$115,dekrety!$D$3:$D$115,B83,dekrety!$B$3:$B$115,"BO")</f>
        <v>0</v>
      </c>
      <c r="D83" s="16">
        <f>SUMIFS(dekrety!$G$3:$G$115,dekrety!$D$3:$D$115,B83,dekrety!$B$3:$B$115,"BO")</f>
        <v>0</v>
      </c>
      <c r="E83" s="16">
        <f>SUMIFS(dekrety!$F$3:$F$115,dekrety!$D$3:$D$115,B83,dekrety!$B$3:$B$115,"&lt;&gt;BO")</f>
        <v>0</v>
      </c>
      <c r="F83" s="16">
        <f>SUMIFS(dekrety!$G$3:$G$115,dekrety!$D$3:$D$115,B83,dekrety!$B$3:$B$115,"&lt;&gt;BO")</f>
        <v>0</v>
      </c>
      <c r="G83" s="17">
        <f t="shared" si="22"/>
        <v>0</v>
      </c>
      <c r="H83" s="17">
        <f t="shared" si="23"/>
        <v>0</v>
      </c>
    </row>
    <row r="84" spans="2:8" x14ac:dyDescent="0.2">
      <c r="B84" s="18" t="s">
        <v>168</v>
      </c>
      <c r="C84" s="16">
        <f>SUMIFS(dekrety!$F$3:$F$115,dekrety!$D$3:$D$115,B84,dekrety!$B$3:$B$115,"BO")</f>
        <v>0</v>
      </c>
      <c r="D84" s="16">
        <f>SUMIFS(dekrety!$G$3:$G$115,dekrety!$D$3:$D$115,B84,dekrety!$B$3:$B$115,"BO")</f>
        <v>0</v>
      </c>
      <c r="E84" s="16">
        <f>SUMIFS(dekrety!$F$3:$F$115,dekrety!$D$3:$D$115,B84,dekrety!$B$3:$B$115,"&lt;&gt;BO")</f>
        <v>0</v>
      </c>
      <c r="F84" s="16">
        <f>SUMIFS(dekrety!$G$3:$G$115,dekrety!$D$3:$D$115,B84,dekrety!$B$3:$B$115,"&lt;&gt;BO")</f>
        <v>0</v>
      </c>
      <c r="G84" s="17">
        <f t="shared" si="22"/>
        <v>0</v>
      </c>
      <c r="H84" s="17">
        <f t="shared" si="23"/>
        <v>0</v>
      </c>
    </row>
    <row r="85" spans="2:8" x14ac:dyDescent="0.2">
      <c r="B85" s="18" t="s">
        <v>170</v>
      </c>
      <c r="C85" s="16">
        <f>SUMIFS(dekrety!$F$3:$F$115,dekrety!$D$3:$D$115,B85,dekrety!$B$3:$B$115,"BO")</f>
        <v>0</v>
      </c>
      <c r="D85" s="16">
        <f>SUMIFS(dekrety!$G$3:$G$115,dekrety!$D$3:$D$115,B85,dekrety!$B$3:$B$115,"BO")</f>
        <v>0</v>
      </c>
      <c r="E85" s="16">
        <f>SUMIFS(dekrety!$F$3:$F$115,dekrety!$D$3:$D$115,B85,dekrety!$B$3:$B$115,"&lt;&gt;BO")</f>
        <v>0</v>
      </c>
      <c r="F85" s="16">
        <f>SUMIFS(dekrety!$G$3:$G$115,dekrety!$D$3:$D$115,B85,dekrety!$B$3:$B$115,"&lt;&gt;BO")</f>
        <v>0</v>
      </c>
      <c r="G85" s="17">
        <f t="shared" si="22"/>
        <v>0</v>
      </c>
      <c r="H85" s="17">
        <f t="shared" si="23"/>
        <v>0</v>
      </c>
    </row>
    <row r="86" spans="2:8" x14ac:dyDescent="0.2">
      <c r="B86" s="18" t="s">
        <v>186</v>
      </c>
      <c r="C86" s="16">
        <f>SUMIFS(dekrety!$F$3:$F$115,dekrety!$D$3:$D$115,B86,dekrety!$B$3:$B$115,"BO")</f>
        <v>0</v>
      </c>
      <c r="D86" s="16">
        <f>SUMIFS(dekrety!$G$3:$G$115,dekrety!$D$3:$D$115,B86,dekrety!$B$3:$B$115,"BO")</f>
        <v>0</v>
      </c>
      <c r="E86" s="16">
        <f>SUMIFS(dekrety!$F$3:$F$115,dekrety!$D$3:$D$115,B86,dekrety!$B$3:$B$115,"&lt;&gt;BO")</f>
        <v>0</v>
      </c>
      <c r="F86" s="16">
        <f>SUMIFS(dekrety!$G$3:$G$115,dekrety!$D$3:$D$115,B86,dekrety!$B$3:$B$115,"&lt;&gt;BO")</f>
        <v>0</v>
      </c>
      <c r="G86" s="17">
        <f t="shared" si="22"/>
        <v>0</v>
      </c>
      <c r="H86" s="17">
        <f t="shared" si="23"/>
        <v>0</v>
      </c>
    </row>
    <row r="87" spans="2:8" x14ac:dyDescent="0.2">
      <c r="B87" s="18" t="s">
        <v>189</v>
      </c>
      <c r="C87" s="16">
        <f>SUMIFS(dekrety!$F$3:$F$115,dekrety!$D$3:$D$115,B87,dekrety!$B$3:$B$115,"BO")</f>
        <v>0</v>
      </c>
      <c r="D87" s="16">
        <f>SUMIFS(dekrety!$G$3:$G$115,dekrety!$D$3:$D$115,B87,dekrety!$B$3:$B$115,"BO")</f>
        <v>0</v>
      </c>
      <c r="E87" s="16">
        <f>SUMIFS(dekrety!$F$3:$F$115,dekrety!$D$3:$D$115,B87,dekrety!$B$3:$B$115,"&lt;&gt;BO")</f>
        <v>0</v>
      </c>
      <c r="F87" s="16">
        <f>SUMIFS(dekrety!$G$3:$G$115,dekrety!$D$3:$D$115,B87,dekrety!$B$3:$B$115,"&lt;&gt;BO")</f>
        <v>0</v>
      </c>
      <c r="G87" s="17">
        <f t="shared" si="22"/>
        <v>0</v>
      </c>
      <c r="H87" s="17">
        <f t="shared" si="23"/>
        <v>0</v>
      </c>
    </row>
    <row r="88" spans="2:8" x14ac:dyDescent="0.2">
      <c r="B88" s="18" t="s">
        <v>191</v>
      </c>
      <c r="C88" s="16">
        <f>SUMIFS(dekrety!$F$3:$F$115,dekrety!$D$3:$D$115,B88,dekrety!$B$3:$B$115,"BO")</f>
        <v>0</v>
      </c>
      <c r="D88" s="16">
        <f>SUMIFS(dekrety!$G$3:$G$115,dekrety!$D$3:$D$115,B88,dekrety!$B$3:$B$115,"BO")</f>
        <v>0</v>
      </c>
      <c r="E88" s="16">
        <f>SUMIFS(dekrety!$F$3:$F$115,dekrety!$D$3:$D$115,B88,dekrety!$B$3:$B$115,"&lt;&gt;BO")</f>
        <v>0</v>
      </c>
      <c r="F88" s="16">
        <f>SUMIFS(dekrety!$G$3:$G$115,dekrety!$D$3:$D$115,B88,dekrety!$B$3:$B$115,"&lt;&gt;BO")</f>
        <v>0</v>
      </c>
      <c r="G88" s="17">
        <f t="shared" si="22"/>
        <v>0</v>
      </c>
      <c r="H88" s="17">
        <f t="shared" si="23"/>
        <v>0</v>
      </c>
    </row>
    <row r="89" spans="2:8" x14ac:dyDescent="0.2">
      <c r="B89" s="18" t="s">
        <v>195</v>
      </c>
      <c r="C89" s="16">
        <f>SUMIFS(dekrety!$F$3:$F$115,dekrety!$D$3:$D$115,B89,dekrety!$B$3:$B$115,"BO")</f>
        <v>0</v>
      </c>
      <c r="D89" s="16">
        <f>SUMIFS(dekrety!$G$3:$G$115,dekrety!$D$3:$D$115,B89,dekrety!$B$3:$B$115,"BO")</f>
        <v>0</v>
      </c>
      <c r="E89" s="16">
        <f>SUMIFS(dekrety!$F$3:$F$115,dekrety!$D$3:$D$115,B89,dekrety!$B$3:$B$115,"&lt;&gt;BO")</f>
        <v>0</v>
      </c>
      <c r="F89" s="16">
        <f>SUMIFS(dekrety!$G$3:$G$115,dekrety!$D$3:$D$115,B89,dekrety!$B$3:$B$115,"&lt;&gt;BO")</f>
        <v>0</v>
      </c>
      <c r="G89" s="17">
        <f t="shared" si="22"/>
        <v>0</v>
      </c>
      <c r="H89" s="17">
        <f t="shared" si="23"/>
        <v>0</v>
      </c>
    </row>
    <row r="90" spans="2:8" ht="13.5" thickBot="1" x14ac:dyDescent="0.25">
      <c r="B90" s="18" t="s">
        <v>202</v>
      </c>
      <c r="C90" s="16">
        <f>SUMIFS(dekrety!$F$3:$F$115,dekrety!$D$3:$D$115,B90,dekrety!$B$3:$B$115,"BO")</f>
        <v>0</v>
      </c>
      <c r="D90" s="16">
        <f>SUMIFS(dekrety!$G$3:$G$115,dekrety!$D$3:$D$115,B90,dekrety!$B$3:$B$115,"BO")</f>
        <v>0</v>
      </c>
      <c r="E90" s="16">
        <f>SUMIFS(dekrety!$F$3:$F$115,dekrety!$D$3:$D$115,B90,dekrety!$B$3:$B$115,"&lt;&gt;BO")</f>
        <v>0</v>
      </c>
      <c r="F90" s="16">
        <f>SUMIFS(dekrety!$G$3:$G$115,dekrety!$D$3:$D$115,B90,dekrety!$B$3:$B$115,"&lt;&gt;BO")</f>
        <v>0</v>
      </c>
      <c r="G90" s="17">
        <f t="shared" si="22"/>
        <v>0</v>
      </c>
      <c r="H90" s="17">
        <f t="shared" si="23"/>
        <v>0</v>
      </c>
    </row>
    <row r="91" spans="2:8" ht="13.5" thickBot="1" x14ac:dyDescent="0.25">
      <c r="B91" s="20">
        <f>'plan kont'!B84</f>
        <v>404</v>
      </c>
      <c r="C91" s="13">
        <f t="shared" ref="C91:H91" si="24">SUM(C92:C93)</f>
        <v>0</v>
      </c>
      <c r="D91" s="13">
        <f t="shared" si="24"/>
        <v>0</v>
      </c>
      <c r="E91" s="13">
        <f t="shared" si="24"/>
        <v>193200</v>
      </c>
      <c r="F91" s="13">
        <f t="shared" si="24"/>
        <v>193200</v>
      </c>
      <c r="G91" s="13">
        <f t="shared" si="24"/>
        <v>0</v>
      </c>
      <c r="H91" s="14">
        <f t="shared" si="24"/>
        <v>0</v>
      </c>
    </row>
    <row r="92" spans="2:8" x14ac:dyDescent="0.2">
      <c r="B92" s="18" t="s">
        <v>151</v>
      </c>
      <c r="C92" s="16">
        <f>SUMIFS(dekrety!$F$3:$F$115,dekrety!$D$3:$D$115,B92,dekrety!$B$3:$B$115,"BO")</f>
        <v>0</v>
      </c>
      <c r="D92" s="16">
        <f>SUMIFS(dekrety!$G$3:$G$115,dekrety!$D$3:$D$115,B92,dekrety!$B$3:$B$115,"BO")</f>
        <v>0</v>
      </c>
      <c r="E92" s="16">
        <f>SUMIFS(dekrety!$F$3:$F$115,dekrety!$D$3:$D$115,B92,dekrety!$B$3:$B$115,"&lt;&gt;BO")</f>
        <v>193200</v>
      </c>
      <c r="F92" s="16">
        <f>SUMIFS(dekrety!$G$3:$G$115,dekrety!$D$3:$D$115,B92,dekrety!$B$3:$B$115,"&lt;&gt;BO")</f>
        <v>193200</v>
      </c>
      <c r="G92" s="17">
        <f>IF((E92+C92)&gt;(F92+D92),(E92+C92)-(F92+D92),0)</f>
        <v>0</v>
      </c>
      <c r="H92" s="17">
        <f>IF((F92+D92)&gt;(E92+C92),(F92+D92)-(E92+C92),0)</f>
        <v>0</v>
      </c>
    </row>
    <row r="93" spans="2:8" ht="13.5" thickBot="1" x14ac:dyDescent="0.25">
      <c r="B93" s="18" t="s">
        <v>153</v>
      </c>
      <c r="C93" s="16">
        <f>SUMIFS(dekrety!$F$3:$F$115,dekrety!$D$3:$D$115,B93,dekrety!$B$3:$B$115,"BO")</f>
        <v>0</v>
      </c>
      <c r="D93" s="16">
        <f>SUMIFS(dekrety!$G$3:$G$115,dekrety!$D$3:$D$115,B93,dekrety!$B$3:$B$115,"BO")</f>
        <v>0</v>
      </c>
      <c r="E93" s="16">
        <f>SUMIFS(dekrety!$F$3:$F$115,dekrety!$D$3:$D$115,B93,dekrety!$B$3:$B$115,"&lt;&gt;BO")</f>
        <v>0</v>
      </c>
      <c r="F93" s="16">
        <f>SUMIFS(dekrety!$G$3:$G$115,dekrety!$D$3:$D$115,B93,dekrety!$B$3:$B$115,"&lt;&gt;BO")</f>
        <v>0</v>
      </c>
      <c r="G93" s="17">
        <f>IF((E93+C93)&gt;(F93+D93),(E93+C93)-(F93+D93),0)</f>
        <v>0</v>
      </c>
      <c r="H93" s="17">
        <f>IF((F93+D93)&gt;(E93+C93),(F93+D93)-(E93+C93),0)</f>
        <v>0</v>
      </c>
    </row>
    <row r="94" spans="2:8" ht="13.5" thickBot="1" x14ac:dyDescent="0.25">
      <c r="B94" s="20">
        <f>'plan kont'!B87</f>
        <v>405</v>
      </c>
      <c r="C94" s="13">
        <f t="shared" ref="C94:H94" si="25">SUM(C95:C97)</f>
        <v>0</v>
      </c>
      <c r="D94" s="13">
        <f t="shared" si="25"/>
        <v>0</v>
      </c>
      <c r="E94" s="13">
        <f t="shared" si="25"/>
        <v>39818.519999999997</v>
      </c>
      <c r="F94" s="13">
        <f t="shared" si="25"/>
        <v>39818.519999999997</v>
      </c>
      <c r="G94" s="13">
        <f t="shared" si="25"/>
        <v>0</v>
      </c>
      <c r="H94" s="14">
        <f t="shared" si="25"/>
        <v>0</v>
      </c>
    </row>
    <row r="95" spans="2:8" x14ac:dyDescent="0.2">
      <c r="B95" s="18" t="s">
        <v>172</v>
      </c>
      <c r="C95" s="16">
        <f>SUMIFS(dekrety!$F$3:$F$115,dekrety!$D$3:$D$115,B95,dekrety!$B$3:$B$115,"BO")</f>
        <v>0</v>
      </c>
      <c r="D95" s="16">
        <f>SUMIFS(dekrety!$G$3:$G$115,dekrety!$D$3:$D$115,B95,dekrety!$B$3:$B$115,"BO")</f>
        <v>0</v>
      </c>
      <c r="E95" s="16">
        <f>SUMIFS(dekrety!$F$3:$F$115,dekrety!$D$3:$D$115,B95,dekrety!$B$3:$B$115,"&lt;&gt;BO")</f>
        <v>39818.519999999997</v>
      </c>
      <c r="F95" s="16">
        <f>SUMIFS(dekrety!$G$3:$G$115,dekrety!$D$3:$D$115,B95,dekrety!$B$3:$B$115,"&lt;&gt;BO")</f>
        <v>39818.519999999997</v>
      </c>
      <c r="G95" s="17">
        <f>IF((E95+C95)&gt;(F95+D95),(E95+C95)-(F95+D95),0)</f>
        <v>0</v>
      </c>
      <c r="H95" s="17">
        <f>IF((F95+D95)&gt;(E95+C95),(F95+D95)-(E95+C95),0)</f>
        <v>0</v>
      </c>
    </row>
    <row r="96" spans="2:8" x14ac:dyDescent="0.2">
      <c r="B96" s="18" t="s">
        <v>173</v>
      </c>
      <c r="C96" s="16">
        <f>SUMIFS(dekrety!$F$3:$F$115,dekrety!$D$3:$D$115,B96,dekrety!$B$3:$B$115,"BO")</f>
        <v>0</v>
      </c>
      <c r="D96" s="16">
        <f>SUMIFS(dekrety!$G$3:$G$115,dekrety!$D$3:$D$115,B96,dekrety!$B$3:$B$115,"BO")</f>
        <v>0</v>
      </c>
      <c r="E96" s="16">
        <f>SUMIFS(dekrety!$F$3:$F$115,dekrety!$D$3:$D$115,B96,dekrety!$B$3:$B$115,"&lt;&gt;BO")</f>
        <v>0</v>
      </c>
      <c r="F96" s="16">
        <f>SUMIFS(dekrety!$G$3:$G$115,dekrety!$D$3:$D$115,B96,dekrety!$B$3:$B$115,"&lt;&gt;BO")</f>
        <v>0</v>
      </c>
      <c r="G96" s="17">
        <f>IF((E96+C96)&gt;(F96+D96),(E96+C96)-(F96+D96),0)</f>
        <v>0</v>
      </c>
      <c r="H96" s="17">
        <f>IF((F96+D96)&gt;(E96+C96),(F96+D96)-(E96+C96),0)</f>
        <v>0</v>
      </c>
    </row>
    <row r="97" spans="2:10" ht="13.5" thickBot="1" x14ac:dyDescent="0.25">
      <c r="B97" s="18" t="s">
        <v>181</v>
      </c>
      <c r="C97" s="16">
        <f>SUMIFS(dekrety!$F$3:$F$115,dekrety!$D$3:$D$115,B97,dekrety!$B$3:$B$115,"BO")</f>
        <v>0</v>
      </c>
      <c r="D97" s="16">
        <f>SUMIFS(dekrety!$G$3:$G$115,dekrety!$D$3:$D$115,B97,dekrety!$B$3:$B$115,"BO")</f>
        <v>0</v>
      </c>
      <c r="E97" s="16">
        <f>SUMIFS(dekrety!$F$3:$F$115,dekrety!$D$3:$D$115,B97,dekrety!$B$3:$B$115,"&lt;&gt;BO")</f>
        <v>0</v>
      </c>
      <c r="F97" s="16">
        <f>SUMIFS(dekrety!$G$3:$G$115,dekrety!$D$3:$D$115,B97,dekrety!$B$3:$B$115,"&lt;&gt;BO")</f>
        <v>0</v>
      </c>
      <c r="G97" s="17">
        <f>IF((E97+C97)&gt;(F97+D97),(E97+C97)-(F97+D97),0)</f>
        <v>0</v>
      </c>
      <c r="H97" s="17">
        <f>IF((F97+D97)&gt;(E97+C97),(F97+D97)-(E97+C97),0)</f>
        <v>0</v>
      </c>
    </row>
    <row r="98" spans="2:10" ht="13.5" thickBot="1" x14ac:dyDescent="0.25">
      <c r="B98" s="20" t="s">
        <v>118</v>
      </c>
      <c r="C98" s="13">
        <f t="shared" ref="C98:H98" si="26">SUM(C99:C101)</f>
        <v>0</v>
      </c>
      <c r="D98" s="13">
        <f t="shared" si="26"/>
        <v>0</v>
      </c>
      <c r="E98" s="13">
        <f t="shared" si="26"/>
        <v>0</v>
      </c>
      <c r="F98" s="13">
        <f t="shared" si="26"/>
        <v>0</v>
      </c>
      <c r="G98" s="13">
        <f t="shared" si="26"/>
        <v>0</v>
      </c>
      <c r="H98" s="14">
        <f t="shared" si="26"/>
        <v>0</v>
      </c>
    </row>
    <row r="99" spans="2:10" x14ac:dyDescent="0.2">
      <c r="B99" s="18" t="s">
        <v>144</v>
      </c>
      <c r="C99" s="16">
        <f>SUMIFS(dekrety!$F$3:$F$115,dekrety!$D$3:$D$115,B99,dekrety!$B$3:$B$115,"BO")</f>
        <v>0</v>
      </c>
      <c r="D99" s="16">
        <f>SUMIFS(dekrety!$G$3:$G$115,dekrety!$D$3:$D$115,B99,dekrety!$B$3:$B$115,"BO")</f>
        <v>0</v>
      </c>
      <c r="E99" s="16">
        <f>SUMIFS(dekrety!$F$3:$F$115,dekrety!$D$3:$D$115,B99,dekrety!$B$3:$B$115,"&lt;&gt;BO")</f>
        <v>0</v>
      </c>
      <c r="F99" s="16">
        <f>SUMIFS(dekrety!$G$3:$G$115,dekrety!$D$3:$D$115,B99,dekrety!$B$3:$B$115,"&lt;&gt;BO")</f>
        <v>0</v>
      </c>
      <c r="G99" s="17">
        <f>IF((E99+C99)&gt;(F99+D99),(E99+C99)-(F99+D99),0)</f>
        <v>0</v>
      </c>
      <c r="H99" s="17">
        <f>IF((F99+D99)&gt;(E99+C99),(F99+D99)-(E99+C99),0)</f>
        <v>0</v>
      </c>
    </row>
    <row r="100" spans="2:10" x14ac:dyDescent="0.2">
      <c r="B100" s="18" t="s">
        <v>175</v>
      </c>
      <c r="C100" s="16">
        <f>SUMIFS(dekrety!$F$3:$F$115,dekrety!$D$3:$D$115,B100,dekrety!$B$3:$B$115,"BO")</f>
        <v>0</v>
      </c>
      <c r="D100" s="16">
        <f>SUMIFS(dekrety!$G$3:$G$115,dekrety!$D$3:$D$115,B100,dekrety!$B$3:$B$115,"BO")</f>
        <v>0</v>
      </c>
      <c r="E100" s="16">
        <f>SUMIFS(dekrety!$F$3:$F$115,dekrety!$D$3:$D$115,B100,dekrety!$B$3:$B$115,"&lt;&gt;BO")</f>
        <v>0</v>
      </c>
      <c r="F100" s="16">
        <f>SUMIFS(dekrety!$G$3:$G$115,dekrety!$D$3:$D$115,B100,dekrety!$B$3:$B$115,"&lt;&gt;BO")</f>
        <v>0</v>
      </c>
      <c r="G100" s="17">
        <f>IF((E100+C100)&gt;(F100+D100),(E100+C100)-(F100+D100),0)</f>
        <v>0</v>
      </c>
      <c r="H100" s="17">
        <f>IF((F100+D100)&gt;(E100+C100),(F100+D100)-(E100+C100),0)</f>
        <v>0</v>
      </c>
    </row>
    <row r="101" spans="2:10" ht="13.5" thickBot="1" x14ac:dyDescent="0.25">
      <c r="B101" s="18" t="s">
        <v>179</v>
      </c>
      <c r="C101" s="16">
        <f>SUMIFS(dekrety!$F$3:$F$115,dekrety!$D$3:$D$115,B101,dekrety!$B$3:$B$115,"BO")</f>
        <v>0</v>
      </c>
      <c r="D101" s="16">
        <f>SUMIFS(dekrety!$G$3:$G$115,dekrety!$D$3:$D$115,B101,dekrety!$B$3:$B$115,"BO")</f>
        <v>0</v>
      </c>
      <c r="E101" s="16">
        <f>SUMIFS(dekrety!$F$3:$F$115,dekrety!$D$3:$D$115,B101,dekrety!$B$3:$B$115,"&lt;&gt;BO")</f>
        <v>0</v>
      </c>
      <c r="F101" s="16">
        <f>SUMIFS(dekrety!$G$3:$G$115,dekrety!$D$3:$D$115,B101,dekrety!$B$3:$B$115,"&lt;&gt;BO")</f>
        <v>0</v>
      </c>
      <c r="G101" s="17">
        <f>IF((E101+C101)&gt;(F101+D101),(E101+C101)-(F101+D101),0)</f>
        <v>0</v>
      </c>
      <c r="H101" s="17">
        <f>IF((F101+D101)&gt;(E101+C101),(F101+D101)-(E101+C101),0)</f>
        <v>0</v>
      </c>
    </row>
    <row r="102" spans="2:10" ht="13.5" thickBot="1" x14ac:dyDescent="0.25">
      <c r="B102" s="20">
        <f>'plan kont'!B96</f>
        <v>407</v>
      </c>
      <c r="C102" s="13">
        <f t="shared" ref="C102:H102" si="27">SUM(C103:C104)</f>
        <v>0</v>
      </c>
      <c r="D102" s="13">
        <f t="shared" si="27"/>
        <v>0</v>
      </c>
      <c r="E102" s="13">
        <f t="shared" si="27"/>
        <v>0</v>
      </c>
      <c r="F102" s="13">
        <f t="shared" si="27"/>
        <v>0</v>
      </c>
      <c r="G102" s="13">
        <f t="shared" si="27"/>
        <v>0</v>
      </c>
      <c r="H102" s="14">
        <f t="shared" si="27"/>
        <v>0</v>
      </c>
    </row>
    <row r="103" spans="2:10" x14ac:dyDescent="0.2">
      <c r="B103" s="18" t="s">
        <v>163</v>
      </c>
      <c r="C103" s="16">
        <f>SUMIFS(dekrety!$F$3:$F$115,dekrety!$D$3:$D$115,B103,dekrety!$B$3:$B$115,"BO")</f>
        <v>0</v>
      </c>
      <c r="D103" s="16">
        <f>SUMIFS(dekrety!$G$3:$G$115,dekrety!$D$3:$D$115,B103,dekrety!$B$3:$B$115,"BO")</f>
        <v>0</v>
      </c>
      <c r="E103" s="16">
        <f>SUMIFS(dekrety!$F$3:$F$115,dekrety!$D$3:$D$115,B103,dekrety!$B$3:$B$115,"&lt;&gt;BO")</f>
        <v>0</v>
      </c>
      <c r="F103" s="16">
        <f>SUMIFS(dekrety!$G$3:$G$115,dekrety!$D$3:$D$115,B103,dekrety!$B$3:$B$115,"&lt;&gt;BO")</f>
        <v>0</v>
      </c>
      <c r="G103" s="17">
        <f>IF((E103+C103)&gt;(F103+D103),(E103+C103)-(F103+D103),0)</f>
        <v>0</v>
      </c>
      <c r="H103" s="17">
        <f>IF((F103+D103)&gt;(E103+C103),(F103+D103)-(E103+C103),0)</f>
        <v>0</v>
      </c>
    </row>
    <row r="104" spans="2:10" ht="13.5" thickBot="1" x14ac:dyDescent="0.25">
      <c r="B104" s="18" t="s">
        <v>164</v>
      </c>
      <c r="C104" s="16">
        <f>SUMIFS(dekrety!$F$3:$F$115,dekrety!$D$3:$D$115,B104,dekrety!$B$3:$B$115,"BO")</f>
        <v>0</v>
      </c>
      <c r="D104" s="16">
        <f>SUMIFS(dekrety!$G$3:$G$115,dekrety!$D$3:$D$115,B104,dekrety!$B$3:$B$115,"BO")</f>
        <v>0</v>
      </c>
      <c r="E104" s="16">
        <f>SUMIFS(dekrety!$F$3:$F$115,dekrety!$D$3:$D$115,B104,dekrety!$B$3:$B$115,"&lt;&gt;BO")</f>
        <v>0</v>
      </c>
      <c r="F104" s="16">
        <f>SUMIFS(dekrety!$G$3:$G$115,dekrety!$D$3:$D$115,B104,dekrety!$B$3:$B$115,"&lt;&gt;BO")</f>
        <v>0</v>
      </c>
      <c r="G104" s="17">
        <f>IF((E104+C104)&gt;(F104+D104),(E104+C104)-(F104+D104),0)</f>
        <v>0</v>
      </c>
      <c r="H104" s="17">
        <f>IF((F104+D104)&gt;(E104+C104),(F104+D104)-(E104+C104),0)</f>
        <v>0</v>
      </c>
    </row>
    <row r="105" spans="2:10" ht="13.5" thickBot="1" x14ac:dyDescent="0.25">
      <c r="B105" s="20">
        <f>'plan kont'!B97</f>
        <v>408</v>
      </c>
      <c r="C105" s="13">
        <f t="shared" ref="C105:H105" si="28">SUM(C106)</f>
        <v>0</v>
      </c>
      <c r="D105" s="13">
        <f t="shared" si="28"/>
        <v>0</v>
      </c>
      <c r="E105" s="13">
        <f t="shared" si="28"/>
        <v>0</v>
      </c>
      <c r="F105" s="13">
        <f t="shared" si="28"/>
        <v>0</v>
      </c>
      <c r="G105" s="13">
        <f t="shared" si="28"/>
        <v>0</v>
      </c>
      <c r="H105" s="14">
        <f t="shared" si="28"/>
        <v>0</v>
      </c>
    </row>
    <row r="106" spans="2:10" x14ac:dyDescent="0.2">
      <c r="B106" s="18" t="s">
        <v>193</v>
      </c>
      <c r="C106" s="16">
        <f>SUMIFS(dekrety!$F$3:$F$115,dekrety!$D$3:$D$115,B106,dekrety!$B$3:$B$115,"BO")</f>
        <v>0</v>
      </c>
      <c r="D106" s="16">
        <f>SUMIFS(dekrety!$G$3:$G$115,dekrety!$D$3:$D$115,B106,dekrety!$B$3:$B$115,"BO")</f>
        <v>0</v>
      </c>
      <c r="E106" s="16">
        <f>SUMIFS(dekrety!$F$3:$F$115,dekrety!$D$3:$D$115,B106,dekrety!$B$3:$B$115,"&lt;&gt;BO")</f>
        <v>0</v>
      </c>
      <c r="F106" s="16">
        <f>SUMIFS(dekrety!$G$3:$G$115,dekrety!$D$3:$D$115,B106,dekrety!$B$3:$B$115,"&lt;&gt;BO")</f>
        <v>0</v>
      </c>
      <c r="G106" s="17">
        <f t="shared" ref="G106:G112" si="29">IF((E106+C106)&gt;(F106+D106),(E106+C106)-(F106+D106),0)</f>
        <v>0</v>
      </c>
      <c r="H106" s="17">
        <f t="shared" ref="H106:H112" si="30">IF((F106+D106)&gt;(E106+C106),(F106+D106)-(E106+C106),0)</f>
        <v>0</v>
      </c>
    </row>
    <row r="107" spans="2:10" x14ac:dyDescent="0.2">
      <c r="B107" s="18" t="s">
        <v>107</v>
      </c>
      <c r="C107" s="16">
        <f>SUMIFS(dekrety!$F$3:$F$115,dekrety!$D$3:$D$115,B107,dekrety!$B$3:$B$115,"BO")</f>
        <v>0</v>
      </c>
      <c r="D107" s="16">
        <f>SUMIFS(dekrety!$G$3:$G$115,dekrety!$D$3:$D$115,B107,dekrety!$B$3:$B$115,"BO")</f>
        <v>0</v>
      </c>
      <c r="E107" s="16">
        <f>SUMIFS(dekrety!$F$3:$F$115,dekrety!$D$3:$D$115,B107,dekrety!$B$3:$B$115,"&lt;&gt;BO")</f>
        <v>0</v>
      </c>
      <c r="F107" s="16">
        <f>SUMIFS(dekrety!$G$3:$G$115,dekrety!$D$3:$D$115,B107,dekrety!$B$3:$B$115,"&lt;&gt;BO")</f>
        <v>0</v>
      </c>
      <c r="G107" s="17">
        <f t="shared" si="29"/>
        <v>0</v>
      </c>
      <c r="H107" s="17">
        <f t="shared" si="30"/>
        <v>0</v>
      </c>
      <c r="J107" s="21"/>
    </row>
    <row r="108" spans="2:10" x14ac:dyDescent="0.2">
      <c r="B108" s="18" t="s">
        <v>200</v>
      </c>
      <c r="C108" s="16">
        <f>SUMIFS(dekrety!$F$3:$F$115,dekrety!$D$3:$D$115,B108,dekrety!$B$3:$B$115,"BO")</f>
        <v>0</v>
      </c>
      <c r="D108" s="16">
        <f>SUMIFS(dekrety!$G$3:$G$115,dekrety!$D$3:$D$115,B108,dekrety!$B$3:$B$115,"BO")</f>
        <v>0</v>
      </c>
      <c r="E108" s="16">
        <f>SUMIFS(dekrety!$F$3:$F$115,dekrety!$D$3:$D$115,B108,dekrety!$B$3:$B$115,"&lt;&gt;BO")</f>
        <v>0</v>
      </c>
      <c r="F108" s="16">
        <f>SUMIFS(dekrety!$G$3:$G$115,dekrety!$D$3:$D$115,B108,dekrety!$B$3:$B$115,"&lt;&gt;BO")</f>
        <v>0</v>
      </c>
      <c r="G108" s="17">
        <f t="shared" si="29"/>
        <v>0</v>
      </c>
      <c r="H108" s="17">
        <f t="shared" si="30"/>
        <v>0</v>
      </c>
    </row>
    <row r="109" spans="2:10" x14ac:dyDescent="0.2">
      <c r="B109" s="18">
        <f>'plan kont'!B101</f>
        <v>640</v>
      </c>
      <c r="C109" s="16">
        <f>SUMIFS(dekrety!$F$3:$F$115,dekrety!$D$3:$D$115,B109,dekrety!$B$3:$B$115,"BO")</f>
        <v>0</v>
      </c>
      <c r="D109" s="16">
        <f>SUMIFS(dekrety!$G$3:$G$115,dekrety!$D$3:$D$115,B109,dekrety!$B$3:$B$115,"BO")</f>
        <v>0</v>
      </c>
      <c r="E109" s="16">
        <f>SUMIFS(dekrety!$F$3:$F$115,dekrety!$D$3:$D$115,B109,dekrety!$B$3:$B$115,"&lt;&gt;BO")</f>
        <v>0</v>
      </c>
      <c r="F109" s="16">
        <f>SUMIFS(dekrety!$G$3:$G$115,dekrety!$D$3:$D$115,B109,dekrety!$B$3:$B$115,"&lt;&gt;BO")</f>
        <v>991.66666666666697</v>
      </c>
      <c r="G109" s="17">
        <f t="shared" si="29"/>
        <v>0</v>
      </c>
      <c r="H109" s="17">
        <f t="shared" si="30"/>
        <v>991.66666666666697</v>
      </c>
      <c r="J109" s="21"/>
    </row>
    <row r="110" spans="2:10" x14ac:dyDescent="0.2">
      <c r="B110" s="18">
        <f>'plan kont'!B102</f>
        <v>641</v>
      </c>
      <c r="C110" s="16">
        <f>SUMIFS(dekrety!$F$3:$F$115,dekrety!$D$3:$D$115,B110,dekrety!$B$3:$B$115,"BO")</f>
        <v>0</v>
      </c>
      <c r="D110" s="16">
        <f>SUMIFS(dekrety!$G$3:$G$115,dekrety!$D$3:$D$115,B110,dekrety!$B$3:$B$115,"BO")</f>
        <v>0</v>
      </c>
      <c r="E110" s="16">
        <f>SUMIFS(dekrety!$F$3:$F$115,dekrety!$D$3:$D$115,B110,dekrety!$B$3:$B$115,"&lt;&gt;BO")</f>
        <v>0</v>
      </c>
      <c r="F110" s="16">
        <f>SUMIFS(dekrety!$G$3:$G$115,dekrety!$D$3:$D$115,B110,dekrety!$B$3:$B$115,"&lt;&gt;BO")</f>
        <v>0</v>
      </c>
      <c r="G110" s="17">
        <f t="shared" si="29"/>
        <v>0</v>
      </c>
      <c r="H110" s="17">
        <f t="shared" si="30"/>
        <v>0</v>
      </c>
    </row>
    <row r="111" spans="2:10" x14ac:dyDescent="0.2">
      <c r="B111" s="18">
        <f>'plan kont'!B103</f>
        <v>701</v>
      </c>
      <c r="C111" s="16">
        <f>SUMIFS(dekrety!$F$3:$F$115,dekrety!$D$3:$D$115,B111,dekrety!$B$3:$B$115,"BO")</f>
        <v>0</v>
      </c>
      <c r="D111" s="16">
        <f>SUMIFS(dekrety!$G$3:$G$115,dekrety!$D$3:$D$115,B111,dekrety!$B$3:$B$115,"BO")</f>
        <v>0</v>
      </c>
      <c r="E111" s="16">
        <f>SUMIFS(dekrety!$F$3:$F$115,dekrety!$D$3:$D$115,B111,dekrety!$B$3:$B$115,"&lt;&gt;BO")</f>
        <v>0</v>
      </c>
      <c r="F111" s="16">
        <f>SUMIFS(dekrety!$G$3:$G$115,dekrety!$D$3:$D$115,B111,dekrety!$B$3:$B$115,"&lt;&gt;BO")</f>
        <v>0</v>
      </c>
      <c r="G111" s="17">
        <f t="shared" si="29"/>
        <v>0</v>
      </c>
      <c r="H111" s="17">
        <f t="shared" si="30"/>
        <v>0</v>
      </c>
    </row>
    <row r="112" spans="2:10" x14ac:dyDescent="0.2">
      <c r="B112" s="18">
        <f>'plan kont'!B104</f>
        <v>711</v>
      </c>
      <c r="C112" s="16">
        <f>SUMIFS(dekrety!$F$3:$F$115,dekrety!$D$3:$D$115,B112,dekrety!$B$3:$B$115,"BO")</f>
        <v>0</v>
      </c>
      <c r="D112" s="16">
        <f>SUMIFS(dekrety!$G$3:$G$115,dekrety!$D$3:$D$115,B112,dekrety!$B$3:$B$115,"BO")</f>
        <v>0</v>
      </c>
      <c r="E112" s="16">
        <f>SUMIFS(dekrety!$F$3:$F$115,dekrety!$D$3:$D$115,B112,dekrety!$B$3:$B$115,"&lt;&gt;BO")</f>
        <v>0</v>
      </c>
      <c r="F112" s="16">
        <f>SUMIFS(dekrety!$G$3:$G$115,dekrety!$D$3:$D$115,B112,dekrety!$B$3:$B$115,"&lt;&gt;BO")</f>
        <v>0</v>
      </c>
      <c r="G112" s="17">
        <f t="shared" si="29"/>
        <v>0</v>
      </c>
      <c r="H112" s="17">
        <f t="shared" si="30"/>
        <v>0</v>
      </c>
    </row>
    <row r="113" spans="2:10" x14ac:dyDescent="0.2">
      <c r="B113" s="18" t="s">
        <v>206</v>
      </c>
      <c r="C113" s="16">
        <f>SUMIFS(dekrety!$F$3:$F$115,dekrety!$D$3:$D$115,B113,dekrety!$B$3:$B$115,"BO")</f>
        <v>0</v>
      </c>
      <c r="D113" s="16">
        <f>SUMIFS(dekrety!$G$3:$G$115,dekrety!$D$3:$D$115,B113,dekrety!$B$3:$B$115,"BO")</f>
        <v>0</v>
      </c>
      <c r="E113" s="16">
        <f>SUMIFS(dekrety!$F$3:$F$115,dekrety!$D$3:$D$115,B113,dekrety!$B$3:$B$115,"&lt;&gt;BO")</f>
        <v>590340</v>
      </c>
      <c r="F113" s="16">
        <f>SUMIFS(dekrety!$G$3:$G$115,dekrety!$D$3:$D$115,B113,dekrety!$B$3:$B$115,"&lt;&gt;BO")</f>
        <v>590340</v>
      </c>
      <c r="G113" s="17">
        <f t="shared" ref="G113" si="31">IF((E113+C113)&gt;(F113+D113),(E113+C113)-(F113+D113),0)</f>
        <v>0</v>
      </c>
      <c r="H113" s="17">
        <f t="shared" ref="H113" si="32">IF((F113+D113)&gt;(E113+C113),(F113+D113)-(E113+C113),0)</f>
        <v>0</v>
      </c>
    </row>
    <row r="114" spans="2:10" x14ac:dyDescent="0.2">
      <c r="B114" s="18" t="s">
        <v>234</v>
      </c>
      <c r="C114" s="16">
        <f>SUMIFS(dekrety!$F$3:$F$115,dekrety!$D$3:$D$115,B114,dekrety!$B$3:$B$115,"BO")</f>
        <v>0</v>
      </c>
      <c r="D114" s="16">
        <f>SUMIFS(dekrety!$G$3:$G$115,dekrety!$D$3:$D$115,B114,dekrety!$B$3:$B$115,"BO")</f>
        <v>0</v>
      </c>
      <c r="E114" s="16">
        <f>SUMIFS(dekrety!$F$3:$F$115,dekrety!$D$3:$D$115,B114,dekrety!$B$3:$B$115,"&lt;&gt;BO")</f>
        <v>0</v>
      </c>
      <c r="F114" s="16">
        <f>SUMIFS(dekrety!$G$3:$G$115,dekrety!$D$3:$D$115,B114,dekrety!$B$3:$B$115,"&lt;&gt;BO")</f>
        <v>0</v>
      </c>
      <c r="G114" s="17">
        <f t="shared" ref="G114" si="33">IF((E114+C114)&gt;(F114+D114),(E114+C114)-(F114+D114),0)</f>
        <v>0</v>
      </c>
      <c r="H114" s="17">
        <f t="shared" ref="H114" si="34">IF((F114+D114)&gt;(E114+C114),(F114+D114)-(E114+C114),0)</f>
        <v>0</v>
      </c>
    </row>
    <row r="115" spans="2:10" x14ac:dyDescent="0.2">
      <c r="B115" s="18">
        <f>'plan kont'!B107</f>
        <v>751</v>
      </c>
      <c r="C115" s="16">
        <f>SUMIFS(dekrety!$F$3:$F$115,dekrety!$D$3:$D$115,B115,dekrety!$B$3:$B$115,"BO")</f>
        <v>0</v>
      </c>
      <c r="D115" s="16">
        <f>SUMIFS(dekrety!$G$3:$G$115,dekrety!$D$3:$D$115,B115,dekrety!$B$3:$B$115,"BO")</f>
        <v>0</v>
      </c>
      <c r="E115" s="16">
        <f>SUMIFS(dekrety!$F$3:$F$115,dekrety!$D$3:$D$115,B115,dekrety!$B$3:$B$115,"&lt;&gt;BO")</f>
        <v>0</v>
      </c>
      <c r="F115" s="16">
        <f>SUMIFS(dekrety!$G$3:$G$115,dekrety!$D$3:$D$115,B115,dekrety!$B$3:$B$115,"&lt;&gt;BO")</f>
        <v>0</v>
      </c>
      <c r="G115" s="17">
        <f t="shared" ref="G115:G127" si="35">IF((E115+C115)&gt;(F115+D115),(E115+C115)-(F115+D115),0)</f>
        <v>0</v>
      </c>
      <c r="H115" s="17">
        <f t="shared" ref="H115:H127" si="36">IF((F115+D115)&gt;(E115+C115),(F115+D115)-(E115+C115),0)</f>
        <v>0</v>
      </c>
    </row>
    <row r="116" spans="2:10" x14ac:dyDescent="0.2">
      <c r="B116" s="18">
        <f>'plan kont'!B108</f>
        <v>755</v>
      </c>
      <c r="C116" s="16">
        <f>SUMIFS(dekrety!$F$3:$F$115,dekrety!$D$3:$D$115,B116,dekrety!$B$3:$B$115,"BO")</f>
        <v>0</v>
      </c>
      <c r="D116" s="16">
        <f>SUMIFS(dekrety!$G$3:$G$115,dekrety!$D$3:$D$115,B116,dekrety!$B$3:$B$115,"BO")</f>
        <v>0</v>
      </c>
      <c r="E116" s="16">
        <f>SUMIFS(dekrety!$F$3:$F$115,dekrety!$D$3:$D$115,B116,dekrety!$B$3:$B$115,"&lt;&gt;BO")</f>
        <v>0</v>
      </c>
      <c r="F116" s="16">
        <f>SUMIFS(dekrety!$G$3:$G$115,dekrety!$D$3:$D$115,B116,dekrety!$B$3:$B$115,"&lt;&gt;BO")</f>
        <v>0</v>
      </c>
      <c r="G116" s="17">
        <f t="shared" si="35"/>
        <v>0</v>
      </c>
      <c r="H116" s="17">
        <f t="shared" si="36"/>
        <v>0</v>
      </c>
    </row>
    <row r="117" spans="2:10" x14ac:dyDescent="0.2">
      <c r="B117" s="18">
        <f>'plan kont'!B109</f>
        <v>761</v>
      </c>
      <c r="C117" s="16">
        <f>SUMIFS(dekrety!$F$3:$F$115,dekrety!$D$3:$D$115,B117,dekrety!$B$3:$B$115,"BO")</f>
        <v>0</v>
      </c>
      <c r="D117" s="16">
        <f>SUMIFS(dekrety!$G$3:$G$115,dekrety!$D$3:$D$115,B117,dekrety!$B$3:$B$115,"BO")</f>
        <v>0</v>
      </c>
      <c r="E117" s="16">
        <f>SUMIFS(dekrety!$F$3:$F$115,dekrety!$D$3:$D$115,B117,dekrety!$B$3:$B$115,"&lt;&gt;BO")</f>
        <v>75900</v>
      </c>
      <c r="F117" s="16">
        <f>SUMIFS(dekrety!$G$3:$G$115,dekrety!$D$3:$D$115,B117,dekrety!$B$3:$B$115,"&lt;&gt;BO")</f>
        <v>75900</v>
      </c>
      <c r="G117" s="17">
        <f t="shared" si="35"/>
        <v>0</v>
      </c>
      <c r="H117" s="17">
        <f t="shared" si="36"/>
        <v>0</v>
      </c>
    </row>
    <row r="118" spans="2:10" x14ac:dyDescent="0.2">
      <c r="B118" s="18">
        <f>'plan kont'!B110</f>
        <v>765</v>
      </c>
      <c r="C118" s="16">
        <f>SUMIFS(dekrety!$F$3:$F$115,dekrety!$D$3:$D$115,B118,dekrety!$B$3:$B$115,"BO")</f>
        <v>0</v>
      </c>
      <c r="D118" s="16">
        <f>SUMIFS(dekrety!$G$3:$G$115,dekrety!$D$3:$D$115,B118,dekrety!$B$3:$B$115,"BO")</f>
        <v>0</v>
      </c>
      <c r="E118" s="16">
        <f>SUMIFS(dekrety!$F$3:$F$115,dekrety!$D$3:$D$115,B118,dekrety!$B$3:$B$115,"&lt;&gt;BO")</f>
        <v>59678.400000000001</v>
      </c>
      <c r="F118" s="16">
        <f>SUMIFS(dekrety!$G$3:$G$115,dekrety!$D$3:$D$115,B118,dekrety!$B$3:$B$115,"&lt;&gt;BO")</f>
        <v>59678.400000000001</v>
      </c>
      <c r="G118" s="17">
        <f t="shared" si="35"/>
        <v>0</v>
      </c>
      <c r="H118" s="17">
        <f t="shared" si="36"/>
        <v>0</v>
      </c>
    </row>
    <row r="119" spans="2:10" x14ac:dyDescent="0.2">
      <c r="B119" s="18">
        <f>'plan kont'!B111</f>
        <v>771</v>
      </c>
      <c r="C119" s="16">
        <f>SUMIFS(dekrety!$F$3:$F$115,dekrety!$D$3:$D$115,B119,dekrety!$B$3:$B$115,"BO")</f>
        <v>0</v>
      </c>
      <c r="D119" s="16">
        <f>SUMIFS(dekrety!$G$3:$G$115,dekrety!$D$3:$D$115,B119,dekrety!$B$3:$B$115,"BO")</f>
        <v>0</v>
      </c>
      <c r="E119" s="16">
        <f>SUMIFS(dekrety!$F$3:$F$115,dekrety!$D$3:$D$115,B119,dekrety!$B$3:$B$115,"&lt;&gt;BO")</f>
        <v>0</v>
      </c>
      <c r="F119" s="16">
        <f>SUMIFS(dekrety!$G$3:$G$115,dekrety!$D$3:$D$115,B119,dekrety!$B$3:$B$115,"&lt;&gt;BO")</f>
        <v>0</v>
      </c>
      <c r="G119" s="17">
        <f t="shared" si="35"/>
        <v>0</v>
      </c>
      <c r="H119" s="17">
        <f t="shared" si="36"/>
        <v>0</v>
      </c>
    </row>
    <row r="120" spans="2:10" x14ac:dyDescent="0.2">
      <c r="B120" s="18">
        <f>'plan kont'!B112</f>
        <v>775</v>
      </c>
      <c r="C120" s="16">
        <f>SUMIFS(dekrety!$F$3:$F$115,dekrety!$D$3:$D$115,B120,dekrety!$B$3:$B$115,"BO")</f>
        <v>0</v>
      </c>
      <c r="D120" s="16">
        <f>SUMIFS(dekrety!$G$3:$G$115,dekrety!$D$3:$D$115,B120,dekrety!$B$3:$B$115,"BO")</f>
        <v>0</v>
      </c>
      <c r="E120" s="16">
        <f>SUMIFS(dekrety!$F$3:$F$115,dekrety!$D$3:$D$115,B120,dekrety!$B$3:$B$115,"&lt;&gt;BO")</f>
        <v>0</v>
      </c>
      <c r="F120" s="16">
        <f>SUMIFS(dekrety!$G$3:$G$115,dekrety!$D$3:$D$115,B120,dekrety!$B$3:$B$115,"&lt;&gt;BO")</f>
        <v>0</v>
      </c>
      <c r="G120" s="17">
        <f t="shared" si="35"/>
        <v>0</v>
      </c>
      <c r="H120" s="17">
        <f t="shared" si="36"/>
        <v>0</v>
      </c>
    </row>
    <row r="121" spans="2:10" x14ac:dyDescent="0.2">
      <c r="B121" s="18">
        <f>'plan kont'!B113</f>
        <v>800</v>
      </c>
      <c r="C121" s="16">
        <f>SUMIFS(dekrety!$F$3:$F$115,dekrety!$D$3:$D$115,B121,dekrety!$B$3:$B$115,"BO")</f>
        <v>0</v>
      </c>
      <c r="D121" s="16">
        <f>SUMIFS(dekrety!$G$3:$G$115,dekrety!$D$3:$D$115,B121,dekrety!$B$3:$B$115,"BO")</f>
        <v>10000</v>
      </c>
      <c r="E121" s="16">
        <f>SUMIFS(dekrety!$F$3:$F$115,dekrety!$D$3:$D$115,B121,dekrety!$B$3:$B$115,"&lt;&gt;BO")</f>
        <v>0</v>
      </c>
      <c r="F121" s="16">
        <f>SUMIFS(dekrety!$G$3:$G$115,dekrety!$D$3:$D$115,B121,dekrety!$B$3:$B$115,"&lt;&gt;BO")</f>
        <v>0</v>
      </c>
      <c r="G121" s="17">
        <f t="shared" si="35"/>
        <v>0</v>
      </c>
      <c r="H121" s="17">
        <f t="shared" si="36"/>
        <v>10000</v>
      </c>
    </row>
    <row r="122" spans="2:10" x14ac:dyDescent="0.2">
      <c r="B122" s="18">
        <f>'plan kont'!B114</f>
        <v>810</v>
      </c>
      <c r="C122" s="16">
        <f>SUMIFS(dekrety!$F$3:$F$115,dekrety!$D$3:$D$115,B122,dekrety!$B$3:$B$115,"BO")</f>
        <v>0</v>
      </c>
      <c r="D122" s="16">
        <f>SUMIFS(dekrety!$G$3:$G$115,dekrety!$D$3:$D$115,B122,dekrety!$B$3:$B$115,"BO")</f>
        <v>0</v>
      </c>
      <c r="E122" s="16">
        <f>SUMIFS(dekrety!$F$3:$F$115,dekrety!$D$3:$D$115,B122,dekrety!$B$3:$B$115,"&lt;&gt;BO")</f>
        <v>0</v>
      </c>
      <c r="F122" s="16">
        <f>SUMIFS(dekrety!$G$3:$G$115,dekrety!$D$3:$D$115,B122,dekrety!$B$3:$B$115,"&lt;&gt;BO")</f>
        <v>0</v>
      </c>
      <c r="G122" s="17">
        <f t="shared" si="35"/>
        <v>0</v>
      </c>
      <c r="H122" s="17">
        <f t="shared" si="36"/>
        <v>0</v>
      </c>
    </row>
    <row r="123" spans="2:10" x14ac:dyDescent="0.2">
      <c r="B123" s="18">
        <f>'plan kont'!B115</f>
        <v>820</v>
      </c>
      <c r="C123" s="16">
        <f>SUMIFS(dekrety!$F$3:$F$115,dekrety!$D$3:$D$115,B123,dekrety!$B$3:$B$115,"BO")</f>
        <v>0</v>
      </c>
      <c r="D123" s="16">
        <f>SUMIFS(dekrety!$G$3:$G$115,dekrety!$D$3:$D$115,B123,dekrety!$B$3:$B$115,"BO")</f>
        <v>0</v>
      </c>
      <c r="E123" s="16">
        <f>SUMIFS(dekrety!$F$3:$F$115,dekrety!$D$3:$D$115,B123,dekrety!$B$3:$B$115,"&lt;&gt;BO")</f>
        <v>0</v>
      </c>
      <c r="F123" s="16">
        <f>SUMIFS(dekrety!$G$3:$G$115,dekrety!$D$3:$D$115,B123,dekrety!$B$3:$B$115,"&lt;&gt;BO")</f>
        <v>0</v>
      </c>
      <c r="G123" s="17">
        <f t="shared" si="35"/>
        <v>0</v>
      </c>
      <c r="H123" s="17">
        <f t="shared" si="36"/>
        <v>0</v>
      </c>
    </row>
    <row r="124" spans="2:10" x14ac:dyDescent="0.2">
      <c r="B124" s="18">
        <f>'plan kont'!B116</f>
        <v>830</v>
      </c>
      <c r="C124" s="16">
        <f>SUMIFS(dekrety!$F$3:$F$115,dekrety!$D$3:$D$115,B124,dekrety!$B$3:$B$115,"BO")</f>
        <v>0</v>
      </c>
      <c r="D124" s="16">
        <f>SUMIFS(dekrety!$G$3:$G$115,dekrety!$D$3:$D$115,B124,dekrety!$B$3:$B$115,"BO")</f>
        <v>0</v>
      </c>
      <c r="E124" s="16">
        <f>SUMIFS(dekrety!$F$3:$F$115,dekrety!$D$3:$D$115,B124,dekrety!$B$3:$B$115,"&lt;&gt;BO")</f>
        <v>0</v>
      </c>
      <c r="F124" s="16">
        <f>SUMIFS(dekrety!$G$3:$G$115,dekrety!$D$3:$D$115,B124,dekrety!$B$3:$B$115,"&lt;&gt;BO")</f>
        <v>0</v>
      </c>
      <c r="G124" s="17">
        <f t="shared" si="35"/>
        <v>0</v>
      </c>
      <c r="H124" s="17">
        <f t="shared" si="36"/>
        <v>0</v>
      </c>
      <c r="J124" s="21"/>
    </row>
    <row r="125" spans="2:10" x14ac:dyDescent="0.2">
      <c r="B125" s="18" t="str">
        <f>'plan kont'!B117</f>
        <v>840</v>
      </c>
      <c r="C125" s="16">
        <f>SUMIFS(dekrety!$F$3:$F$115,dekrety!$D$3:$D$115,B125,dekrety!$B$3:$B$115,"BO")</f>
        <v>0</v>
      </c>
      <c r="D125" s="16">
        <f>SUMIFS(dekrety!$G$3:$G$115,dekrety!$D$3:$D$115,B125,dekrety!$B$3:$B$115,"BO")</f>
        <v>0</v>
      </c>
      <c r="E125" s="16">
        <f>SUMIFS(dekrety!$F$3:$F$115,dekrety!$D$3:$D$115,B125,dekrety!$B$3:$B$115,"&lt;&gt;BO")</f>
        <v>0</v>
      </c>
      <c r="F125" s="16">
        <f>SUMIFS(dekrety!$G$3:$G$115,dekrety!$D$3:$D$115,B125,dekrety!$B$3:$B$115,"&lt;&gt;BO")</f>
        <v>0</v>
      </c>
      <c r="G125" s="17">
        <f t="shared" si="35"/>
        <v>0</v>
      </c>
      <c r="H125" s="17">
        <f t="shared" si="36"/>
        <v>0</v>
      </c>
    </row>
    <row r="126" spans="2:10" x14ac:dyDescent="0.2">
      <c r="B126" s="18" t="str">
        <f>'plan kont'!B118</f>
        <v>860</v>
      </c>
      <c r="C126" s="16">
        <f>SUMIFS(dekrety!$F$3:$F$115,dekrety!$D$3:$D$115,B126,dekrety!$B$3:$B$115,"BO")</f>
        <v>0</v>
      </c>
      <c r="D126" s="16">
        <f>SUMIFS(dekrety!$G$3:$G$115,dekrety!$D$3:$D$115,B126,dekrety!$B$3:$B$115,"BO")</f>
        <v>0</v>
      </c>
      <c r="E126" s="16">
        <f>SUMIFS(dekrety!$F$3:$F$115,dekrety!$D$3:$D$115,B126,dekrety!$B$3:$B$115,"&lt;&gt;BO")</f>
        <v>309168.58666666667</v>
      </c>
      <c r="F126" s="16">
        <f>SUMIFS(dekrety!$G$3:$G$115,dekrety!$D$3:$D$115,B126,dekrety!$B$3:$B$115,"&lt;&gt;BO")</f>
        <v>666240</v>
      </c>
      <c r="G126" s="17">
        <f t="shared" si="35"/>
        <v>0</v>
      </c>
      <c r="H126" s="17">
        <f t="shared" si="36"/>
        <v>357071.41333333333</v>
      </c>
      <c r="J126" s="21"/>
    </row>
    <row r="127" spans="2:10" ht="13.5" thickBot="1" x14ac:dyDescent="0.25">
      <c r="B127" s="18">
        <f>'plan kont'!B119</f>
        <v>870</v>
      </c>
      <c r="C127" s="16">
        <f>SUMIFS(dekrety!$F$3:$F$115,dekrety!$D$3:$D$115,B127,dekrety!$B$3:$B$115,"BO")</f>
        <v>0</v>
      </c>
      <c r="D127" s="16">
        <f>SUMIFS(dekrety!$G$3:$G$115,dekrety!$D$3:$D$115,B127,dekrety!$B$3:$B$115,"BO")</f>
        <v>0</v>
      </c>
      <c r="E127" s="16">
        <f>SUMIFS(dekrety!$F$3:$F$115,dekrety!$D$3:$D$115,B127,dekrety!$B$3:$B$115,"&lt;&gt;BO")</f>
        <v>0</v>
      </c>
      <c r="F127" s="16">
        <f>SUMIFS(dekrety!$G$3:$G$115,dekrety!$D$3:$D$115,B127,dekrety!$B$3:$B$115,"&lt;&gt;BO")</f>
        <v>0</v>
      </c>
      <c r="G127" s="17">
        <f t="shared" si="35"/>
        <v>0</v>
      </c>
      <c r="H127" s="17">
        <f t="shared" si="36"/>
        <v>0</v>
      </c>
    </row>
    <row r="128" spans="2:10" ht="13.5" thickBot="1" x14ac:dyDescent="0.25">
      <c r="B128" s="23" t="s">
        <v>3</v>
      </c>
      <c r="C128" s="24">
        <f>C4+C10+C11+C12+C18+C19+C20+C21+C22+C23+C24+C25+C26+C27+C33+C47+C54+C57+C58+C59+C63+C64+C65+C66+C67+C68+C71+C79+C91+C94+C98+C102+C105+C108+C109+C110+C111+C112+C115+C116+C117+C118+C119+C120+C121+C122+C123+C124+C125+C126+C127+C107</f>
        <v>87400</v>
      </c>
      <c r="D128" s="24">
        <f t="shared" ref="D128" si="37">D4+D10+D11+D12+D18+D19+D20+D21+D22+D23+D24+D25+D26+D27+D33+D47+D54+D57+D58+D59+D63+D64+D65+D66+D67+D68+D71+D79+D91+D94+D98+D102+D105+D108+D109+D110+D111+D112+D115+D116+D117+D118+D119+D120+D121+D122+D123+D124+D125+D126+D127+D107</f>
        <v>87400</v>
      </c>
      <c r="E128" s="24">
        <f>E4+E10+E11+E12+E18+E19+E20+E21+E22+E23+E24+E25+E26+E27+E33+E47+E54+E57+E58+E59+E63+E64+E65+E66+E67+E68+E71+E79+E91+E94+E98+E102+E105+E108+E109+E110+E111+E112+E113+E114+E115+E116+E117+E118+E119+E120+E121+E122+E123+E124+E125+E126+E127+E107</f>
        <v>2117778.4053333332</v>
      </c>
      <c r="F128" s="24">
        <f t="shared" ref="F128:H128" si="38">F4+F10+F11+F12+F18+F19+F20+F21+F22+F23+F24+F25+F26+F27+F33+F47+F54+F57+F58+F59+F63+F64+F65+F66+F67+F68+F71+F79+F91+F94+F98+F102+F105+F108+F109+F110+F111+F112+F113+F114+F115+F116+F117+F118+F119+F120+F121+F122+F123+F124+F125+F126+F127+F107</f>
        <v>2117778.4053333332</v>
      </c>
      <c r="G128" s="24">
        <f t="shared" si="38"/>
        <v>910601.23199999996</v>
      </c>
      <c r="H128" s="24">
        <f t="shared" si="38"/>
        <v>910601.23199999996</v>
      </c>
    </row>
    <row r="129" spans="3:6" x14ac:dyDescent="0.2">
      <c r="F129" s="21"/>
    </row>
    <row r="130" spans="3:6" x14ac:dyDescent="0.2">
      <c r="C130" s="21"/>
    </row>
    <row r="131" spans="3:6" x14ac:dyDescent="0.2">
      <c r="F131" s="21">
        <f>E128-F128</f>
        <v>0</v>
      </c>
    </row>
  </sheetData>
  <mergeCells count="1">
    <mergeCell ref="B2:H2"/>
  </mergeCells>
  <conditionalFormatting sqref="I3:K3">
    <cfRule type="cellIs" dxfId="21" priority="3" operator="equal">
      <formula>"błąd"</formula>
    </cfRule>
    <cfRule type="cellIs" dxfId="20" priority="4" operator="equal">
      <formula>"ok"</formula>
    </cfRule>
  </conditionalFormatting>
  <pageMargins left="0.7" right="0.7" top="0.75" bottom="0.75" header="0.3" footer="0.3"/>
  <pageSetup paperSize="9" orientation="portrait" horizontalDpi="300" verticalDpi="0" copies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157"/>
  <sheetViews>
    <sheetView showGridLines="0" workbookViewId="0">
      <pane ySplit="4" topLeftCell="A140" activePane="bottomLeft" state="frozen"/>
      <selection pane="bottomLeft" activeCell="F93" sqref="F93"/>
    </sheetView>
  </sheetViews>
  <sheetFormatPr defaultColWidth="8.7109375" defaultRowHeight="12.75" x14ac:dyDescent="0.2"/>
  <cols>
    <col min="1" max="1" width="2.5703125" style="25" bestFit="1" customWidth="1"/>
    <col min="2" max="2" width="3" style="25" bestFit="1" customWidth="1"/>
    <col min="3" max="3" width="2.42578125" style="25" bestFit="1" customWidth="1"/>
    <col min="4" max="4" width="2.7109375" style="25" customWidth="1"/>
    <col min="5" max="5" width="62.140625" style="43" customWidth="1"/>
    <col min="6" max="6" width="17.85546875" style="44" bestFit="1" customWidth="1"/>
    <col min="7" max="7" width="6.42578125" style="44" bestFit="1" customWidth="1"/>
    <col min="8" max="8" width="12.7109375" style="25" bestFit="1" customWidth="1"/>
    <col min="9" max="9" width="14.5703125" style="37" bestFit="1" customWidth="1"/>
    <col min="10" max="10" width="2.42578125" style="25" bestFit="1" customWidth="1"/>
    <col min="11" max="11" width="4.5703125" style="25" bestFit="1" customWidth="1"/>
    <col min="12" max="12" width="10.140625" style="25" bestFit="1" customWidth="1"/>
    <col min="13" max="16384" width="8.7109375" style="25"/>
  </cols>
  <sheetData>
    <row r="1" spans="1:14" ht="13.5" thickBot="1" x14ac:dyDescent="0.25">
      <c r="A1" s="34"/>
      <c r="B1" s="35"/>
      <c r="C1" s="36"/>
      <c r="D1" s="34"/>
      <c r="E1" s="35"/>
      <c r="F1" s="36"/>
      <c r="G1" s="36"/>
      <c r="L1" s="38"/>
    </row>
    <row r="2" spans="1:14" x14ac:dyDescent="0.2">
      <c r="E2" s="39" t="s">
        <v>237</v>
      </c>
      <c r="F2" s="40" t="s">
        <v>238</v>
      </c>
      <c r="G2" s="41" t="s">
        <v>239</v>
      </c>
      <c r="J2" s="42" t="s">
        <v>240</v>
      </c>
      <c r="K2" s="42" t="s">
        <v>241</v>
      </c>
      <c r="L2" s="42" t="str">
        <f>IF(F93=F154,"OK","BŁĄD")</f>
        <v>OK</v>
      </c>
    </row>
    <row r="3" spans="1:14" ht="13.5" thickBot="1" x14ac:dyDescent="0.25">
      <c r="L3" s="277"/>
      <c r="M3" s="277"/>
      <c r="N3" s="277"/>
    </row>
    <row r="4" spans="1:14" ht="13.5" thickBot="1" x14ac:dyDescent="0.25">
      <c r="A4" s="278" t="str">
        <f>"B  I  L  A  N  S    za  "&amp;F4&amp;" rok"</f>
        <v>B  I  L  A  N  S    za  2020 rok</v>
      </c>
      <c r="B4" s="279"/>
      <c r="C4" s="279"/>
      <c r="D4" s="279"/>
      <c r="E4" s="280"/>
      <c r="F4" s="38">
        <v>2020</v>
      </c>
      <c r="G4" s="25"/>
      <c r="H4" s="45" t="s">
        <v>242</v>
      </c>
      <c r="I4" s="25"/>
    </row>
    <row r="5" spans="1:14" x14ac:dyDescent="0.2">
      <c r="A5" s="115" t="s">
        <v>243</v>
      </c>
      <c r="B5" s="115"/>
      <c r="C5" s="115"/>
      <c r="D5" s="115"/>
      <c r="E5" s="115"/>
      <c r="F5" s="115"/>
      <c r="G5" s="25"/>
      <c r="H5" s="46"/>
      <c r="I5" s="25"/>
    </row>
    <row r="6" spans="1:14" x14ac:dyDescent="0.2">
      <c r="A6" s="281" t="s">
        <v>240</v>
      </c>
      <c r="B6" s="282"/>
      <c r="C6" s="282"/>
      <c r="D6" s="283"/>
      <c r="E6" s="47" t="s">
        <v>244</v>
      </c>
      <c r="F6" s="48">
        <f>F7+F12+F21+F25+F45</f>
        <v>61920.000000000007</v>
      </c>
      <c r="G6" s="25"/>
      <c r="H6" s="49" t="s">
        <v>245</v>
      </c>
      <c r="I6" s="25"/>
    </row>
    <row r="7" spans="1:14" x14ac:dyDescent="0.2">
      <c r="A7" s="50"/>
      <c r="B7" s="284" t="s">
        <v>246</v>
      </c>
      <c r="C7" s="285"/>
      <c r="D7" s="286"/>
      <c r="E7" s="51" t="s">
        <v>247</v>
      </c>
      <c r="F7" s="52">
        <f>SUM(F8:F11)</f>
        <v>0</v>
      </c>
      <c r="G7" s="25"/>
      <c r="H7" s="53" t="s">
        <v>248</v>
      </c>
      <c r="I7" s="25"/>
    </row>
    <row r="8" spans="1:14" x14ac:dyDescent="0.2">
      <c r="C8" s="264">
        <v>1</v>
      </c>
      <c r="D8" s="264"/>
      <c r="E8" s="43" t="s">
        <v>249</v>
      </c>
      <c r="F8" s="54">
        <f>IF($G$2="ZŁ",SUMIFS(konfiguracja!$D$5:$D$1000,konfiguracja!$B$5:$B$1000,H8),(SUMIFS(konfiguracja!$D$5:$D$1000,konfiguracja!$B$5:$B$1000,H8))/1000)</f>
        <v>0</v>
      </c>
      <c r="G8" s="25"/>
      <c r="H8" s="55" t="str">
        <f>"A"&amp;A6&amp;B7&amp;C8</f>
        <v>AAI1</v>
      </c>
      <c r="I8" s="25"/>
    </row>
    <row r="9" spans="1:14" x14ac:dyDescent="0.2">
      <c r="C9" s="264">
        <v>2</v>
      </c>
      <c r="D9" s="264"/>
      <c r="E9" s="43" t="s">
        <v>250</v>
      </c>
      <c r="F9" s="54">
        <f>IF($G$2="ZŁ",SUMIFS(konfiguracja!$D$5:$D$1000,konfiguracja!$B$5:$B$1000,H9),(SUMIFS(konfiguracja!$D$5:$D$1000,konfiguracja!$B$5:$B$1000,H9))/1000)</f>
        <v>0</v>
      </c>
      <c r="G9" s="25"/>
      <c r="H9" s="55" t="str">
        <f>"A"&amp;A6&amp;B7&amp;C9</f>
        <v>AAI2</v>
      </c>
      <c r="I9" s="25"/>
    </row>
    <row r="10" spans="1:14" x14ac:dyDescent="0.2">
      <c r="C10" s="264">
        <v>3</v>
      </c>
      <c r="D10" s="264"/>
      <c r="E10" s="43" t="s">
        <v>251</v>
      </c>
      <c r="F10" s="54">
        <f>IF($G$2="ZŁ",SUMIFS(konfiguracja!$D$5:$D$1000,konfiguracja!$B$5:$B$1000,H10),(SUMIFS(konfiguracja!$D$5:$D$1000,konfiguracja!$B$5:$B$1000,H10))/1000)</f>
        <v>0</v>
      </c>
      <c r="G10" s="25"/>
      <c r="H10" s="55" t="str">
        <f>"A"&amp;A6&amp;B7&amp;C10</f>
        <v>AAI3</v>
      </c>
      <c r="I10" s="25"/>
    </row>
    <row r="11" spans="1:14" x14ac:dyDescent="0.2">
      <c r="C11" s="264">
        <v>4</v>
      </c>
      <c r="D11" s="264"/>
      <c r="E11" s="43" t="s">
        <v>252</v>
      </c>
      <c r="F11" s="54">
        <f>IF($G$2="ZŁ",SUMIFS(konfiguracja!$D$5:$D$1000,konfiguracja!$B$5:$B$1000,H11),(SUMIFS(konfiguracja!$D$5:$D$1000,konfiguracja!$B$5:$B$1000,H11))/1000)</f>
        <v>0</v>
      </c>
      <c r="G11" s="25"/>
      <c r="H11" s="55" t="str">
        <f>"A"&amp;A6&amp;B7&amp;C11</f>
        <v>AAI4</v>
      </c>
      <c r="I11" s="25"/>
    </row>
    <row r="12" spans="1:14" x14ac:dyDescent="0.2">
      <c r="A12" s="50"/>
      <c r="B12" s="265" t="s">
        <v>253</v>
      </c>
      <c r="C12" s="266"/>
      <c r="D12" s="267"/>
      <c r="E12" s="51" t="s">
        <v>254</v>
      </c>
      <c r="F12" s="56">
        <f>F13+F19+F20</f>
        <v>61920.000000000007</v>
      </c>
      <c r="G12" s="25"/>
      <c r="H12" s="53" t="s">
        <v>255</v>
      </c>
      <c r="I12" s="25"/>
    </row>
    <row r="13" spans="1:14" x14ac:dyDescent="0.2">
      <c r="C13" s="268">
        <v>1</v>
      </c>
      <c r="D13" s="269"/>
      <c r="E13" s="57" t="s">
        <v>256</v>
      </c>
      <c r="F13" s="58">
        <f>SUM(F14:F18)</f>
        <v>61920.000000000007</v>
      </c>
      <c r="G13" s="25"/>
      <c r="H13" s="59" t="s">
        <v>257</v>
      </c>
      <c r="I13" s="25"/>
    </row>
    <row r="14" spans="1:14" x14ac:dyDescent="0.2">
      <c r="D14" s="60" t="s">
        <v>258</v>
      </c>
      <c r="E14" s="43" t="s">
        <v>259</v>
      </c>
      <c r="F14" s="54">
        <f>IF($G$2="ZŁ",SUMIFS(konfiguracja!$D$5:$D$1000,konfiguracja!$B$5:$B$1000,H14),(SUMIFS(konfiguracja!$D$5:$D$1000,konfiguracja!$B$5:$B$1000,H14))/1000)</f>
        <v>0</v>
      </c>
      <c r="G14" s="25"/>
      <c r="H14" s="55" t="str">
        <f>"A"&amp;A6&amp;B12&amp;C13&amp;D14</f>
        <v>AAII1a</v>
      </c>
      <c r="I14" s="25"/>
    </row>
    <row r="15" spans="1:14" x14ac:dyDescent="0.2">
      <c r="D15" s="60" t="s">
        <v>260</v>
      </c>
      <c r="E15" s="43" t="s">
        <v>261</v>
      </c>
      <c r="F15" s="54">
        <f>IF($G$2="ZŁ",SUMIFS(konfiguracja!$D$5:$D$1000,konfiguracja!$B$5:$B$1000,H15),(SUMIFS(konfiguracja!$D$5:$D$1000,konfiguracja!$B$5:$B$1000,H15))/1000)</f>
        <v>0</v>
      </c>
      <c r="G15" s="25"/>
      <c r="H15" s="55" t="str">
        <f>"A"&amp;A6&amp;B12&amp;C13&amp;D15</f>
        <v>AAII1b</v>
      </c>
      <c r="I15" s="25"/>
    </row>
    <row r="16" spans="1:14" x14ac:dyDescent="0.2">
      <c r="D16" s="60" t="s">
        <v>262</v>
      </c>
      <c r="E16" s="43" t="s">
        <v>263</v>
      </c>
      <c r="F16" s="54">
        <f>IF($G$2="ZŁ",SUMIFS(konfiguracja!$D$5:$D$1000,konfiguracja!$B$5:$B$1000,H16),(SUMIFS(konfiguracja!$D$5:$D$1000,konfiguracja!$B$5:$B$1000,H16))/1000)</f>
        <v>0</v>
      </c>
      <c r="G16" s="25"/>
      <c r="H16" s="55" t="str">
        <f>"A"&amp;A6&amp;B12&amp;C13&amp;D16</f>
        <v>AAII1c</v>
      </c>
      <c r="I16" s="25"/>
    </row>
    <row r="17" spans="1:9" x14ac:dyDescent="0.2">
      <c r="D17" s="60" t="s">
        <v>264</v>
      </c>
      <c r="E17" s="43" t="s">
        <v>265</v>
      </c>
      <c r="F17" s="54">
        <f>IF($G$2="ZŁ",SUMIFS(konfiguracja!$D$5:$D$1000,konfiguracja!$B$5:$B$1000,H17),(SUMIFS(konfiguracja!$D$5:$D$1000,konfiguracja!$B$5:$B$1000,H17))/1000)</f>
        <v>61920.000000000007</v>
      </c>
      <c r="G17" s="25"/>
      <c r="H17" s="55" t="str">
        <f>"A"&amp;A6&amp;B12&amp;C13&amp;D17</f>
        <v>AAII1d</v>
      </c>
      <c r="I17" s="25"/>
    </row>
    <row r="18" spans="1:9" x14ac:dyDescent="0.2">
      <c r="D18" s="61" t="s">
        <v>266</v>
      </c>
      <c r="E18" s="43" t="s">
        <v>267</v>
      </c>
      <c r="F18" s="54">
        <f>IF($G$2="ZŁ",SUMIFS(konfiguracja!$D$5:$D$1000,konfiguracja!$B$5:$B$1000,H18),(SUMIFS(konfiguracja!$D$5:$D$1000,konfiguracja!$B$5:$B$1000,H18))/1000)</f>
        <v>0</v>
      </c>
      <c r="G18" s="25"/>
      <c r="H18" s="55" t="str">
        <f>"A"&amp;A6&amp;B12&amp;C13&amp;D18</f>
        <v>AAII1e</v>
      </c>
      <c r="I18" s="25"/>
    </row>
    <row r="19" spans="1:9" x14ac:dyDescent="0.2">
      <c r="C19" s="264">
        <v>2</v>
      </c>
      <c r="D19" s="264"/>
      <c r="E19" s="43" t="s">
        <v>268</v>
      </c>
      <c r="F19" s="54">
        <f>IF($G$2="ZŁ",SUMIFS(konfiguracja!$D$5:$D$1000,konfiguracja!$B$5:$B$1000,H19),(SUMIFS(konfiguracja!$D$5:$D$1000,konfiguracja!$B$5:$B$1000,H19))/1000)</f>
        <v>0</v>
      </c>
      <c r="G19" s="25"/>
      <c r="H19" s="55" t="str">
        <f>"A"&amp;A6&amp;B12&amp;C19</f>
        <v>AAII2</v>
      </c>
      <c r="I19" s="25"/>
    </row>
    <row r="20" spans="1:9" x14ac:dyDescent="0.2">
      <c r="C20" s="264">
        <v>3</v>
      </c>
      <c r="D20" s="264"/>
      <c r="E20" s="43" t="s">
        <v>269</v>
      </c>
      <c r="F20" s="54">
        <f>IF($G$2="ZŁ",SUMIFS(konfiguracja!$D$5:$D$1000,konfiguracja!$B$5:$B$1000,H20),(SUMIFS(konfiguracja!$D$5:$D$1000,konfiguracja!$B$5:$B$1000,H20))/1000)</f>
        <v>0</v>
      </c>
      <c r="G20" s="25"/>
      <c r="H20" s="55" t="str">
        <f>"A"&amp;A6&amp;B12&amp;C20</f>
        <v>AAII3</v>
      </c>
      <c r="I20" s="25"/>
    </row>
    <row r="21" spans="1:9" x14ac:dyDescent="0.2">
      <c r="A21" s="50"/>
      <c r="B21" s="265" t="s">
        <v>270</v>
      </c>
      <c r="C21" s="266"/>
      <c r="D21" s="267"/>
      <c r="E21" s="51" t="s">
        <v>271</v>
      </c>
      <c r="F21" s="56">
        <f>SUM(F22:F24)</f>
        <v>0</v>
      </c>
      <c r="G21" s="25"/>
      <c r="H21" s="53" t="s">
        <v>272</v>
      </c>
      <c r="I21" s="25"/>
    </row>
    <row r="22" spans="1:9" x14ac:dyDescent="0.2">
      <c r="C22" s="264">
        <v>1</v>
      </c>
      <c r="D22" s="264"/>
      <c r="E22" s="43" t="s">
        <v>273</v>
      </c>
      <c r="F22" s="54">
        <f>IF($G$2="ZŁ",SUMIFS(konfiguracja!$D$5:$D$1000,konfiguracja!$B$5:$B$1000,H22),(SUMIFS(konfiguracja!$D$5:$D$1000,konfiguracja!$B$5:$B$1000,H22))/1000)</f>
        <v>0</v>
      </c>
      <c r="G22" s="25"/>
      <c r="H22" s="55" t="str">
        <f>"A"&amp;A6&amp;B21&amp;C22</f>
        <v>AAIII1</v>
      </c>
      <c r="I22" s="25"/>
    </row>
    <row r="23" spans="1:9" x14ac:dyDescent="0.2">
      <c r="C23" s="264">
        <v>2</v>
      </c>
      <c r="D23" s="264"/>
      <c r="E23" s="43" t="s">
        <v>274</v>
      </c>
      <c r="F23" s="54">
        <f>IF($G$2="ZŁ",SUMIFS(konfiguracja!$D$5:$D$1000,konfiguracja!$B$5:$B$1000,H23),(SUMIFS(konfiguracja!$D$5:$D$1000,konfiguracja!$B$5:$B$1000,H23))/1000)</f>
        <v>0</v>
      </c>
      <c r="G23" s="25"/>
      <c r="H23" s="55" t="str">
        <f>"A"&amp;A6&amp;B21&amp;C23</f>
        <v>AAIII2</v>
      </c>
      <c r="I23" s="25"/>
    </row>
    <row r="24" spans="1:9" x14ac:dyDescent="0.2">
      <c r="C24" s="264">
        <v>3</v>
      </c>
      <c r="D24" s="264"/>
      <c r="E24" s="43" t="s">
        <v>275</v>
      </c>
      <c r="F24" s="54">
        <f>IF($G$2="ZŁ",SUMIFS(konfiguracja!$D$5:$D$1000,konfiguracja!$B$5:$B$1000,H24),(SUMIFS(konfiguracja!$D$5:$D$1000,konfiguracja!$B$5:$B$1000,H24))/1000)</f>
        <v>0</v>
      </c>
      <c r="G24" s="25"/>
      <c r="H24" s="62" t="str">
        <f>"A"&amp;A6&amp;B21&amp;C24</f>
        <v>AAIII3</v>
      </c>
      <c r="I24" s="25"/>
    </row>
    <row r="25" spans="1:9" x14ac:dyDescent="0.2">
      <c r="A25" s="63"/>
      <c r="B25" s="265" t="s">
        <v>276</v>
      </c>
      <c r="C25" s="266"/>
      <c r="D25" s="267"/>
      <c r="E25" s="64" t="s">
        <v>277</v>
      </c>
      <c r="F25" s="56">
        <f>SUM(F26:F27)</f>
        <v>0</v>
      </c>
      <c r="G25" s="25"/>
      <c r="H25" s="53" t="s">
        <v>278</v>
      </c>
      <c r="I25" s="25"/>
    </row>
    <row r="26" spans="1:9" x14ac:dyDescent="0.2">
      <c r="C26" s="264">
        <v>1</v>
      </c>
      <c r="D26" s="264"/>
      <c r="E26" s="43" t="s">
        <v>279</v>
      </c>
      <c r="F26" s="54">
        <f>IF($G$2="ZŁ",SUMIFS(konfiguracja!$D$5:$D$1000,konfiguracja!$B$5:$B$1000,H26),(SUMIFS(konfiguracja!$D$5:$D$1000,konfiguracja!$B$5:$B$1000,H26))/1000)</f>
        <v>0</v>
      </c>
      <c r="G26" s="25"/>
      <c r="H26" s="55" t="str">
        <f>"A"&amp;A6&amp;B25&amp;C26</f>
        <v>AAIV1</v>
      </c>
      <c r="I26" s="25"/>
    </row>
    <row r="27" spans="1:9" x14ac:dyDescent="0.2">
      <c r="C27" s="264">
        <v>2</v>
      </c>
      <c r="D27" s="264"/>
      <c r="E27" s="43" t="s">
        <v>247</v>
      </c>
      <c r="F27" s="54">
        <f>IF($G$2="ZŁ",SUMIFS(konfiguracja!$D$5:$D$1000,konfiguracja!$B$5:$B$1000,H27),(SUMIFS(konfiguracja!$D$5:$D$1000,konfiguracja!$B$5:$B$1000,H27))/1000)</f>
        <v>0</v>
      </c>
      <c r="G27" s="25"/>
      <c r="H27" s="62" t="str">
        <f>"A"&amp;A6&amp;B25&amp;C27</f>
        <v>AAIV2</v>
      </c>
      <c r="I27" s="25"/>
    </row>
    <row r="28" spans="1:9" x14ac:dyDescent="0.2">
      <c r="C28" s="268">
        <v>3</v>
      </c>
      <c r="D28" s="269"/>
      <c r="E28" s="57" t="s">
        <v>26</v>
      </c>
      <c r="F28" s="58">
        <f>F29+F34+F39</f>
        <v>0</v>
      </c>
      <c r="G28" s="25"/>
      <c r="H28" s="59" t="s">
        <v>280</v>
      </c>
      <c r="I28" s="25"/>
    </row>
    <row r="29" spans="1:9" x14ac:dyDescent="0.2">
      <c r="D29" s="65" t="s">
        <v>258</v>
      </c>
      <c r="E29" s="66" t="s">
        <v>281</v>
      </c>
      <c r="F29" s="67">
        <f>SUM(F30:F33)</f>
        <v>0</v>
      </c>
      <c r="G29" s="25"/>
      <c r="H29" s="68" t="s">
        <v>282</v>
      </c>
      <c r="I29" s="25"/>
    </row>
    <row r="30" spans="1:9" x14ac:dyDescent="0.2">
      <c r="D30" s="25">
        <v>1</v>
      </c>
      <c r="E30" s="43" t="s">
        <v>283</v>
      </c>
      <c r="F30" s="54">
        <f>IF($G$2="ZŁ",SUMIFS(konfiguracja!$D$5:$D$1000,konfiguracja!$B$5:$B$1000,H30),(SUMIFS(konfiguracja!$D$5:$D$1000,konfiguracja!$B$5:$B$1000,H30))/1000)</f>
        <v>0</v>
      </c>
      <c r="G30" s="25"/>
      <c r="H30" s="55" t="str">
        <f>"A"&amp;A6&amp;B25&amp;C28&amp;D29&amp;D30</f>
        <v>AAIV3a1</v>
      </c>
      <c r="I30" s="25"/>
    </row>
    <row r="31" spans="1:9" x14ac:dyDescent="0.2">
      <c r="D31" s="25">
        <v>2</v>
      </c>
      <c r="E31" s="43" t="s">
        <v>284</v>
      </c>
      <c r="F31" s="54">
        <f>IF($G$2="ZŁ",SUMIFS(konfiguracja!$D$5:$D$1000,konfiguracja!$B$5:$B$1000,H31),(SUMIFS(konfiguracja!$D$5:$D$1000,konfiguracja!$B$5:$B$1000,H31))/1000)</f>
        <v>0</v>
      </c>
      <c r="G31" s="25"/>
      <c r="H31" s="55" t="str">
        <f>"A"&amp;A6&amp;B25&amp;C28&amp;D29&amp;D31</f>
        <v>AAIV3a2</v>
      </c>
      <c r="I31" s="25"/>
    </row>
    <row r="32" spans="1:9" x14ac:dyDescent="0.2">
      <c r="D32" s="25">
        <v>3</v>
      </c>
      <c r="E32" s="43" t="s">
        <v>285</v>
      </c>
      <c r="F32" s="54">
        <f>IF($G$2="ZŁ",SUMIFS(konfiguracja!$D$5:$D$1000,konfiguracja!$B$5:$B$1000,H32),(SUMIFS(konfiguracja!$D$5:$D$1000,konfiguracja!$B$5:$B$1000,H32))/1000)</f>
        <v>0</v>
      </c>
      <c r="G32" s="25"/>
      <c r="H32" s="55" t="str">
        <f>"A"&amp;A6&amp;B25&amp;C28&amp;D29&amp;D32</f>
        <v>AAIV3a3</v>
      </c>
      <c r="I32" s="25"/>
    </row>
    <row r="33" spans="1:9" x14ac:dyDescent="0.2">
      <c r="D33" s="25">
        <v>4</v>
      </c>
      <c r="E33" s="43" t="s">
        <v>286</v>
      </c>
      <c r="F33" s="54">
        <f>IF($G$2="ZŁ",SUMIFS(konfiguracja!$D$5:$D$1000,konfiguracja!$B$5:$B$1000,H33),(SUMIFS(konfiguracja!$D$5:$D$1000,konfiguracja!$B$5:$B$1000,H33))/1000)</f>
        <v>0</v>
      </c>
      <c r="G33" s="25"/>
      <c r="H33" s="55" t="str">
        <f>"A"&amp;A6&amp;B25&amp;C28&amp;D29&amp;D33</f>
        <v>AAIV3a4</v>
      </c>
      <c r="I33" s="25"/>
    </row>
    <row r="34" spans="1:9" x14ac:dyDescent="0.2">
      <c r="D34" s="65" t="s">
        <v>260</v>
      </c>
      <c r="E34" s="66" t="s">
        <v>287</v>
      </c>
      <c r="F34" s="67">
        <f>SUM(F35:F38)</f>
        <v>0</v>
      </c>
      <c r="G34" s="25"/>
      <c r="H34" s="68" t="s">
        <v>288</v>
      </c>
      <c r="I34" s="25"/>
    </row>
    <row r="35" spans="1:9" x14ac:dyDescent="0.2">
      <c r="D35" s="25">
        <v>1</v>
      </c>
      <c r="E35" s="43" t="s">
        <v>283</v>
      </c>
      <c r="F35" s="54">
        <f>IF($G$2="ZŁ",SUMIFS(konfiguracja!$D$5:$D$1000,konfiguracja!$B$5:$B$1000,H35),(SUMIFS(konfiguracja!$D$5:$D$1000,konfiguracja!$B$5:$B$1000,H35))/1000)</f>
        <v>0</v>
      </c>
      <c r="G35" s="25"/>
      <c r="H35" s="55" t="str">
        <f>"A"&amp;A6&amp;B25&amp;C28&amp;D34&amp;D35</f>
        <v>AAIV3b1</v>
      </c>
      <c r="I35" s="25"/>
    </row>
    <row r="36" spans="1:9" x14ac:dyDescent="0.2">
      <c r="D36" s="25">
        <v>2</v>
      </c>
      <c r="E36" s="43" t="s">
        <v>284</v>
      </c>
      <c r="F36" s="54">
        <f>IF($G$2="ZŁ",SUMIFS(konfiguracja!$D$5:$D$1000,konfiguracja!$B$5:$B$1000,H36),(SUMIFS(konfiguracja!$D$5:$D$1000,konfiguracja!$B$5:$B$1000,H36))/1000)</f>
        <v>0</v>
      </c>
      <c r="G36" s="25"/>
      <c r="H36" s="55" t="str">
        <f>"A"&amp;A6&amp;B25&amp;C28&amp;D34&amp;D36</f>
        <v>AAIV3b2</v>
      </c>
      <c r="I36" s="25"/>
    </row>
    <row r="37" spans="1:9" x14ac:dyDescent="0.2">
      <c r="D37" s="25">
        <v>3</v>
      </c>
      <c r="E37" s="43" t="s">
        <v>285</v>
      </c>
      <c r="F37" s="54">
        <f>IF($G$2="ZŁ",SUMIFS(konfiguracja!$D$5:$D$1000,konfiguracja!$B$5:$B$1000,H37),(SUMIFS(konfiguracja!$D$5:$D$1000,konfiguracja!$B$5:$B$1000,H37))/1000)</f>
        <v>0</v>
      </c>
      <c r="G37" s="25"/>
      <c r="H37" s="55" t="str">
        <f>"A"&amp;A6&amp;B25&amp;C28&amp;D34&amp;D37</f>
        <v>AAIV3b3</v>
      </c>
      <c r="I37" s="25"/>
    </row>
    <row r="38" spans="1:9" x14ac:dyDescent="0.2">
      <c r="D38" s="25">
        <v>4</v>
      </c>
      <c r="E38" s="43" t="s">
        <v>286</v>
      </c>
      <c r="F38" s="54">
        <f>IF($G$2="ZŁ",SUMIFS(konfiguracja!$D$5:$D$1000,konfiguracja!$B$5:$B$1000,H38),(SUMIFS(konfiguracja!$D$5:$D$1000,konfiguracja!$B$5:$B$1000,H38))/1000)</f>
        <v>0</v>
      </c>
      <c r="G38" s="25"/>
      <c r="H38" s="55" t="str">
        <f>"A"&amp;A6&amp;B25&amp;C28&amp;D34&amp;D38</f>
        <v>AAIV3b4</v>
      </c>
      <c r="I38" s="25"/>
    </row>
    <row r="39" spans="1:9" x14ac:dyDescent="0.2">
      <c r="D39" s="65" t="s">
        <v>262</v>
      </c>
      <c r="E39" s="69" t="s">
        <v>289</v>
      </c>
      <c r="F39" s="70">
        <f>SUM(F40:F44)</f>
        <v>0</v>
      </c>
      <c r="G39" s="25"/>
      <c r="H39" s="71" t="s">
        <v>290</v>
      </c>
      <c r="I39" s="25"/>
    </row>
    <row r="40" spans="1:9" x14ac:dyDescent="0.2">
      <c r="D40" s="25">
        <v>1</v>
      </c>
      <c r="E40" s="43" t="s">
        <v>283</v>
      </c>
      <c r="F40" s="54">
        <f>IF($G$2="ZŁ",SUMIFS(konfiguracja!$D$5:$D$1000,konfiguracja!$B$5:$B$1000,H40),(SUMIFS(konfiguracja!$D$5:$D$1000,konfiguracja!$B$5:$B$1000,H40))/1000)</f>
        <v>0</v>
      </c>
      <c r="G40" s="25"/>
      <c r="H40" s="55" t="str">
        <f>"A"&amp;A6&amp;B25&amp;C28&amp;D39&amp;D40</f>
        <v>AAIV3c1</v>
      </c>
      <c r="I40" s="25"/>
    </row>
    <row r="41" spans="1:9" x14ac:dyDescent="0.2">
      <c r="D41" s="25">
        <v>2</v>
      </c>
      <c r="E41" s="43" t="s">
        <v>284</v>
      </c>
      <c r="F41" s="54">
        <f>IF($G$2="ZŁ",SUMIFS(konfiguracja!$D$5:$D$1000,konfiguracja!$B$5:$B$1000,H41),(SUMIFS(konfiguracja!$D$5:$D$1000,konfiguracja!$B$5:$B$1000,H41))/1000)</f>
        <v>0</v>
      </c>
      <c r="G41" s="25"/>
      <c r="H41" s="55" t="str">
        <f>"A"&amp;A6&amp;B25&amp;C28&amp;D39&amp;D41</f>
        <v>AAIV3c2</v>
      </c>
      <c r="I41" s="25"/>
    </row>
    <row r="42" spans="1:9" x14ac:dyDescent="0.2">
      <c r="D42" s="25">
        <v>3</v>
      </c>
      <c r="E42" s="43" t="s">
        <v>285</v>
      </c>
      <c r="F42" s="54">
        <f>IF($G$2="ZŁ",SUMIFS(konfiguracja!$D$5:$D$1000,konfiguracja!$B$5:$B$1000,H42),(SUMIFS(konfiguracja!$D$5:$D$1000,konfiguracja!$B$5:$B$1000,H42))/1000)</f>
        <v>0</v>
      </c>
      <c r="G42" s="25"/>
      <c r="H42" s="55" t="str">
        <f>"A"&amp;A6&amp;B25&amp;C28&amp;D39&amp;D42</f>
        <v>AAIV3c3</v>
      </c>
      <c r="I42" s="25"/>
    </row>
    <row r="43" spans="1:9" x14ac:dyDescent="0.2">
      <c r="D43" s="25">
        <v>4</v>
      </c>
      <c r="E43" s="43" t="s">
        <v>286</v>
      </c>
      <c r="F43" s="54">
        <f>IF($G$2="ZŁ",SUMIFS(konfiguracja!$D$5:$D$1000,konfiguracja!$B$5:$B$1000,H43),(SUMIFS(konfiguracja!$D$5:$D$1000,konfiguracja!$B$5:$B$1000,H43))/1000)</f>
        <v>0</v>
      </c>
      <c r="G43" s="25"/>
      <c r="H43" s="55" t="str">
        <f>"A"&amp;A6&amp;B25&amp;C28&amp;D39&amp;D43</f>
        <v>AAIV3c4</v>
      </c>
      <c r="I43" s="25"/>
    </row>
    <row r="44" spans="1:9" x14ac:dyDescent="0.2">
      <c r="C44" s="264">
        <v>4</v>
      </c>
      <c r="D44" s="264"/>
      <c r="E44" s="43" t="s">
        <v>291</v>
      </c>
      <c r="F44" s="54">
        <f>IF($G$2="ZŁ",SUMIFS(konfiguracja!$D$5:$D$1000,konfiguracja!$B$5:$B$1000,H44),(SUMIFS(konfiguracja!$D$5:$D$1000,konfiguracja!$B$5:$B$1000,H44))/1000)</f>
        <v>0</v>
      </c>
      <c r="G44" s="25"/>
      <c r="H44" s="55" t="str">
        <f>"A"&amp;A6&amp;B25&amp;C44</f>
        <v>AAIV4</v>
      </c>
      <c r="I44" s="25"/>
    </row>
    <row r="45" spans="1:9" x14ac:dyDescent="0.2">
      <c r="B45" s="265" t="s">
        <v>292</v>
      </c>
      <c r="C45" s="266"/>
      <c r="D45" s="267"/>
      <c r="E45" s="64" t="s">
        <v>293</v>
      </c>
      <c r="F45" s="56">
        <f>F46+F47</f>
        <v>0</v>
      </c>
      <c r="G45" s="25"/>
      <c r="H45" s="53" t="s">
        <v>294</v>
      </c>
      <c r="I45" s="25"/>
    </row>
    <row r="46" spans="1:9" x14ac:dyDescent="0.2">
      <c r="C46" s="264">
        <v>1</v>
      </c>
      <c r="D46" s="264"/>
      <c r="E46" s="43" t="s">
        <v>295</v>
      </c>
      <c r="F46" s="54">
        <f>IF($G$2="ZŁ",SUMIFS(konfiguracja!$D$5:$D$1000,konfiguracja!$B$5:$B$1000,H46),(SUMIFS(konfiguracja!$D$5:$D$1000,konfiguracja!$B$5:$B$1000,H46))/1000)</f>
        <v>0</v>
      </c>
      <c r="G46" s="25"/>
      <c r="H46" s="55" t="str">
        <f>"A"&amp;A6&amp;B45&amp;C46</f>
        <v>AAV1</v>
      </c>
      <c r="I46" s="25"/>
    </row>
    <row r="47" spans="1:9" x14ac:dyDescent="0.2">
      <c r="C47" s="264">
        <v>2</v>
      </c>
      <c r="D47" s="264"/>
      <c r="E47" s="43" t="s">
        <v>296</v>
      </c>
      <c r="F47" s="54">
        <f>IF($G$2="ZŁ",SUMIFS(konfiguracja!$D$5:$D$1000,konfiguracja!$B$5:$B$1000,H47),(SUMIFS(konfiguracja!$D$5:$D$1000,konfiguracja!$B$5:$B$1000,H47))/1000)</f>
        <v>0</v>
      </c>
      <c r="G47" s="25"/>
      <c r="H47" s="55" t="str">
        <f>"A"&amp;A6&amp;B45&amp;C47</f>
        <v>AAV2</v>
      </c>
      <c r="I47" s="25"/>
    </row>
    <row r="48" spans="1:9" x14ac:dyDescent="0.2">
      <c r="A48" s="274" t="s">
        <v>297</v>
      </c>
      <c r="B48" s="275"/>
      <c r="C48" s="275"/>
      <c r="D48" s="276"/>
      <c r="E48" s="47" t="s">
        <v>298</v>
      </c>
      <c r="F48" s="72">
        <f>F49+F55+F73+F90</f>
        <v>833201.23199999996</v>
      </c>
      <c r="G48" s="25"/>
      <c r="H48" s="73" t="s">
        <v>299</v>
      </c>
      <c r="I48" s="25"/>
    </row>
    <row r="49" spans="2:9" x14ac:dyDescent="0.2">
      <c r="B49" s="265" t="s">
        <v>246</v>
      </c>
      <c r="C49" s="266"/>
      <c r="D49" s="267"/>
      <c r="E49" s="64" t="s">
        <v>300</v>
      </c>
      <c r="F49" s="56">
        <f>SUM(F50:F54)</f>
        <v>0</v>
      </c>
      <c r="G49" s="25"/>
      <c r="H49" s="53" t="s">
        <v>301</v>
      </c>
      <c r="I49" s="25"/>
    </row>
    <row r="50" spans="2:9" x14ac:dyDescent="0.2">
      <c r="C50" s="264">
        <v>1</v>
      </c>
      <c r="D50" s="264"/>
      <c r="E50" s="43" t="s">
        <v>302</v>
      </c>
      <c r="F50" s="54">
        <f>IF($G$2="ZŁ",SUMIFS(konfiguracja!$D$5:$D$1000,konfiguracja!$B$5:$B$1000,H50),(SUMIFS(konfiguracja!$D$5:$D$1000,konfiguracja!$B$5:$B$1000,H50))/1000)</f>
        <v>0</v>
      </c>
      <c r="G50" s="25"/>
      <c r="H50" s="55" t="str">
        <f>"A"&amp;A48&amp;B49&amp;C50</f>
        <v>ABI1</v>
      </c>
      <c r="I50" s="25"/>
    </row>
    <row r="51" spans="2:9" x14ac:dyDescent="0.2">
      <c r="C51" s="264">
        <v>2</v>
      </c>
      <c r="D51" s="264"/>
      <c r="E51" s="43" t="s">
        <v>303</v>
      </c>
      <c r="F51" s="54">
        <f>IF($G$2="ZŁ",SUMIFS(konfiguracja!$D$5:$D$1000,konfiguracja!$B$5:$B$1000,H51),(SUMIFS(konfiguracja!$D$5:$D$1000,konfiguracja!$B$5:$B$1000,H51))/1000)</f>
        <v>0</v>
      </c>
      <c r="G51" s="25"/>
      <c r="H51" s="55" t="str">
        <f>"A"&amp;A48&amp;B49&amp;C51</f>
        <v>ABI2</v>
      </c>
      <c r="I51" s="25"/>
    </row>
    <row r="52" spans="2:9" x14ac:dyDescent="0.2">
      <c r="C52" s="264">
        <v>3</v>
      </c>
      <c r="D52" s="264"/>
      <c r="E52" s="43" t="s">
        <v>304</v>
      </c>
      <c r="F52" s="54">
        <f>IF($G$2="ZŁ",SUMIFS(konfiguracja!$D$5:$D$1000,konfiguracja!$B$5:$B$1000,H52),(SUMIFS(konfiguracja!$D$5:$D$1000,konfiguracja!$B$5:$B$1000,H52))/1000)</f>
        <v>0</v>
      </c>
      <c r="G52" s="25"/>
      <c r="H52" s="55" t="str">
        <f>"A"&amp;A48&amp;B49&amp;C52</f>
        <v>ABI3</v>
      </c>
      <c r="I52" s="25"/>
    </row>
    <row r="53" spans="2:9" x14ac:dyDescent="0.2">
      <c r="C53" s="264">
        <v>4</v>
      </c>
      <c r="D53" s="264"/>
      <c r="E53" s="43" t="s">
        <v>305</v>
      </c>
      <c r="F53" s="54">
        <f>IF($G$2="ZŁ",SUMIFS(konfiguracja!$D$5:$D$1000,konfiguracja!$B$5:$B$1000,H53),(SUMIFS(konfiguracja!$D$5:$D$1000,konfiguracja!$B$5:$B$1000,H53))/1000)</f>
        <v>0</v>
      </c>
      <c r="G53" s="25"/>
      <c r="H53" s="55" t="str">
        <f>"A"&amp;A48&amp;B49&amp;C53</f>
        <v>ABI4</v>
      </c>
      <c r="I53" s="25"/>
    </row>
    <row r="54" spans="2:9" x14ac:dyDescent="0.2">
      <c r="C54" s="264">
        <v>5</v>
      </c>
      <c r="D54" s="264"/>
      <c r="E54" s="43" t="s">
        <v>306</v>
      </c>
      <c r="F54" s="54">
        <f>IF($G$2="ZŁ",SUMIFS(konfiguracja!$D$5:$D$1000,konfiguracja!$B$5:$B$1000,H54),(SUMIFS(konfiguracja!$D$5:$D$1000,konfiguracja!$B$5:$B$1000,H54))/1000)</f>
        <v>0</v>
      </c>
      <c r="G54" s="25"/>
      <c r="H54" s="55" t="str">
        <f>"A"&amp;A48&amp;B49&amp;C54</f>
        <v>ABI5</v>
      </c>
      <c r="I54" s="25"/>
    </row>
    <row r="55" spans="2:9" x14ac:dyDescent="0.2">
      <c r="B55" s="265" t="s">
        <v>253</v>
      </c>
      <c r="C55" s="266"/>
      <c r="D55" s="267"/>
      <c r="E55" s="64" t="s">
        <v>307</v>
      </c>
      <c r="F55" s="56">
        <f>F56+F61+F66</f>
        <v>833201.23199999996</v>
      </c>
      <c r="G55" s="25"/>
      <c r="H55" s="53" t="s">
        <v>308</v>
      </c>
      <c r="I55" s="25"/>
    </row>
    <row r="56" spans="2:9" x14ac:dyDescent="0.2">
      <c r="C56" s="268">
        <v>1</v>
      </c>
      <c r="D56" s="269"/>
      <c r="E56" s="57" t="s">
        <v>309</v>
      </c>
      <c r="F56" s="58">
        <f>F57+F60</f>
        <v>0</v>
      </c>
      <c r="G56" s="25"/>
      <c r="H56" s="59" t="s">
        <v>310</v>
      </c>
      <c r="I56" s="25"/>
    </row>
    <row r="57" spans="2:9" x14ac:dyDescent="0.2">
      <c r="D57" s="65" t="s">
        <v>258</v>
      </c>
      <c r="E57" s="69" t="s">
        <v>311</v>
      </c>
      <c r="F57" s="70">
        <f>SUM(F58:F59)</f>
        <v>0</v>
      </c>
      <c r="G57" s="25"/>
      <c r="H57" s="71" t="s">
        <v>312</v>
      </c>
      <c r="I57" s="25"/>
    </row>
    <row r="58" spans="2:9" x14ac:dyDescent="0.2">
      <c r="D58" s="25">
        <v>1</v>
      </c>
      <c r="E58" s="43" t="s">
        <v>313</v>
      </c>
      <c r="F58" s="54">
        <f>IF($G$2="ZŁ",SUMIFS(konfiguracja!$D$5:$D$1000,konfiguracja!$B$5:$B$1000,H58),(SUMIFS(konfiguracja!$D$5:$D$1000,konfiguracja!$B$5:$B$1000,H58))/1000)</f>
        <v>0</v>
      </c>
      <c r="G58" s="25"/>
      <c r="H58" s="55" t="str">
        <f>"A"&amp;A48&amp;B55&amp;C56&amp;D57&amp;D58</f>
        <v>ABII1a1</v>
      </c>
      <c r="I58" s="25"/>
    </row>
    <row r="59" spans="2:9" x14ac:dyDescent="0.2">
      <c r="D59" s="25">
        <v>2</v>
      </c>
      <c r="E59" s="43" t="s">
        <v>314</v>
      </c>
      <c r="F59" s="54">
        <f>IF($G$2="ZŁ",SUMIFS(konfiguracja!$D$5:$D$1000,konfiguracja!$B$5:$B$1000,H59),(SUMIFS(konfiguracja!$D$5:$D$1000,konfiguracja!$B$5:$B$1000,H59))/1000)</f>
        <v>0</v>
      </c>
      <c r="G59" s="25"/>
      <c r="H59" s="55" t="str">
        <f>"A"&amp;A48&amp;B55&amp;C56&amp;D57&amp;D59</f>
        <v>ABII1a2</v>
      </c>
      <c r="I59" s="25"/>
    </row>
    <row r="60" spans="2:9" x14ac:dyDescent="0.2">
      <c r="D60" s="60" t="s">
        <v>260</v>
      </c>
      <c r="E60" s="43" t="s">
        <v>315</v>
      </c>
      <c r="F60" s="54">
        <f>IF($G$2="ZŁ",SUMIFS(konfiguracja!$D$5:$D$1000,konfiguracja!$B$5:$B$1000,H60),(SUMIFS(konfiguracja!$D$5:$D$1000,konfiguracja!$B$5:$B$1000,H60))/1000)</f>
        <v>0</v>
      </c>
      <c r="G60" s="25"/>
      <c r="H60" s="55" t="str">
        <f>"A"&amp;A48&amp;B55&amp;C56&amp;D60</f>
        <v>ABII1b</v>
      </c>
      <c r="I60" s="25"/>
    </row>
    <row r="61" spans="2:9" x14ac:dyDescent="0.2">
      <c r="C61" s="268">
        <v>2</v>
      </c>
      <c r="D61" s="269"/>
      <c r="E61" s="57" t="s">
        <v>316</v>
      </c>
      <c r="F61" s="58">
        <f>F62+F65</f>
        <v>0</v>
      </c>
      <c r="G61" s="25"/>
      <c r="H61" s="59" t="s">
        <v>317</v>
      </c>
      <c r="I61" s="25"/>
    </row>
    <row r="62" spans="2:9" x14ac:dyDescent="0.2">
      <c r="D62" s="74" t="s">
        <v>258</v>
      </c>
      <c r="E62" s="69" t="s">
        <v>311</v>
      </c>
      <c r="F62" s="70">
        <f>SUM(F63:F64)</f>
        <v>0</v>
      </c>
      <c r="G62" s="25"/>
      <c r="H62" s="71" t="s">
        <v>318</v>
      </c>
      <c r="I62" s="25"/>
    </row>
    <row r="63" spans="2:9" x14ac:dyDescent="0.2">
      <c r="D63" s="25">
        <v>1</v>
      </c>
      <c r="E63" s="43" t="s">
        <v>313</v>
      </c>
      <c r="F63" s="54">
        <f>IF($G$2="ZŁ",SUMIFS(konfiguracja!$D$5:$D$1000,konfiguracja!$B$5:$B$1000,H63),(SUMIFS(konfiguracja!$D$5:$D$1000,konfiguracja!$B$5:$B$1000,H63))/1000)</f>
        <v>0</v>
      </c>
      <c r="G63" s="25"/>
      <c r="H63" s="55" t="str">
        <f>"A"&amp;A48&amp;B55&amp;C61&amp;D62&amp;D63</f>
        <v>ABII2a1</v>
      </c>
      <c r="I63" s="25"/>
    </row>
    <row r="64" spans="2:9" x14ac:dyDescent="0.2">
      <c r="D64" s="25">
        <v>2</v>
      </c>
      <c r="E64" s="43" t="s">
        <v>314</v>
      </c>
      <c r="F64" s="54">
        <f>IF($G$2="ZŁ",SUMIFS(konfiguracja!$D$5:$D$1000,konfiguracja!$B$5:$B$1000,H64),(SUMIFS(konfiguracja!$D$5:$D$1000,konfiguracja!$B$5:$B$1000,H64))/1000)</f>
        <v>0</v>
      </c>
      <c r="G64" s="25"/>
      <c r="H64" s="55" t="str">
        <f>"A"&amp;A48&amp;B55&amp;C61&amp;D62&amp;D64</f>
        <v>ABII2a2</v>
      </c>
      <c r="I64" s="25"/>
    </row>
    <row r="65" spans="2:9" x14ac:dyDescent="0.2">
      <c r="D65" s="60" t="s">
        <v>260</v>
      </c>
      <c r="E65" s="43" t="s">
        <v>315</v>
      </c>
      <c r="F65" s="54">
        <f>IF($G$2="ZŁ",SUMIFS(konfiguracja!$D$5:$D$1000,konfiguracja!$B$5:$B$1000,H65),(SUMIFS(konfiguracja!$D$5:$D$1000,konfiguracja!$B$5:$B$1000,H65))/1000)</f>
        <v>0</v>
      </c>
      <c r="G65" s="25"/>
      <c r="H65" s="55" t="str">
        <f>"A"&amp;A48&amp;B55&amp;C61&amp;D65</f>
        <v>ABII2b</v>
      </c>
      <c r="I65" s="25"/>
    </row>
    <row r="66" spans="2:9" x14ac:dyDescent="0.2">
      <c r="C66" s="268">
        <v>3</v>
      </c>
      <c r="D66" s="269"/>
      <c r="E66" s="57" t="s">
        <v>319</v>
      </c>
      <c r="F66" s="58">
        <f>F67+F70+F71+F72</f>
        <v>833201.23199999996</v>
      </c>
      <c r="G66" s="25"/>
      <c r="H66" s="59" t="s">
        <v>320</v>
      </c>
      <c r="I66" s="25"/>
    </row>
    <row r="67" spans="2:9" x14ac:dyDescent="0.2">
      <c r="D67" s="74" t="s">
        <v>258</v>
      </c>
      <c r="E67" s="69" t="s">
        <v>311</v>
      </c>
      <c r="F67" s="70">
        <f>SUM(F68:F69)</f>
        <v>819475.2</v>
      </c>
      <c r="G67" s="25"/>
      <c r="H67" s="71" t="s">
        <v>321</v>
      </c>
      <c r="I67" s="25"/>
    </row>
    <row r="68" spans="2:9" x14ac:dyDescent="0.2">
      <c r="D68" s="25">
        <v>1</v>
      </c>
      <c r="E68" s="43" t="s">
        <v>313</v>
      </c>
      <c r="F68" s="54">
        <f>IF($G$2="ZŁ",SUMIFS(konfiguracja!$D$5:$D$1000,konfiguracja!$B$5:$B$1000,H68),(SUMIFS(konfiguracja!$D$5:$D$1000,konfiguracja!$B$5:$B$1000,H68))/1000)</f>
        <v>819475.2</v>
      </c>
      <c r="G68" s="25"/>
      <c r="H68" s="55" t="str">
        <f>"A"&amp;A48&amp;B55&amp;C66&amp;D67&amp;D68</f>
        <v>ABII3a1</v>
      </c>
      <c r="I68" s="25"/>
    </row>
    <row r="69" spans="2:9" x14ac:dyDescent="0.2">
      <c r="D69" s="25">
        <v>2</v>
      </c>
      <c r="E69" s="43" t="s">
        <v>314</v>
      </c>
      <c r="F69" s="54">
        <f>IF($G$2="ZŁ",SUMIFS(konfiguracja!$D$5:$D$1000,konfiguracja!$B$5:$B$1000,H69),(SUMIFS(konfiguracja!$D$5:$D$1000,konfiguracja!$B$5:$B$1000,H69))/1000)</f>
        <v>0</v>
      </c>
      <c r="G69" s="25"/>
      <c r="H69" s="55" t="str">
        <f>"A"&amp;A48&amp;B55&amp;C66&amp;D67&amp;D69</f>
        <v>ABII3a2</v>
      </c>
      <c r="I69" s="25"/>
    </row>
    <row r="70" spans="2:9" x14ac:dyDescent="0.2">
      <c r="D70" s="60" t="s">
        <v>260</v>
      </c>
      <c r="E70" s="43" t="s">
        <v>322</v>
      </c>
      <c r="F70" s="54">
        <f>IF($G$2="ZŁ",SUMIFS(konfiguracja!$D$5:$D$1000,konfiguracja!$B$5:$B$1000,H70),(SUMIFS(konfiguracja!$D$5:$D$1000,konfiguracja!$B$5:$B$1000,H70))/1000)</f>
        <v>13726.032000000001</v>
      </c>
      <c r="G70" s="25"/>
      <c r="H70" s="55" t="str">
        <f>"A"&amp;A48&amp;B55&amp;C66&amp;D70</f>
        <v>ABII3b</v>
      </c>
      <c r="I70" s="25"/>
    </row>
    <row r="71" spans="2:9" x14ac:dyDescent="0.2">
      <c r="D71" s="60" t="s">
        <v>262</v>
      </c>
      <c r="E71" s="43" t="s">
        <v>315</v>
      </c>
      <c r="F71" s="54">
        <f>IF($G$2="ZŁ",SUMIFS(konfiguracja!$D$5:$D$1000,konfiguracja!$B$5:$B$1000,H71),(SUMIFS(konfiguracja!$D$5:$D$1000,konfiguracja!$B$5:$B$1000,H71))/1000)</f>
        <v>0</v>
      </c>
      <c r="G71" s="25"/>
      <c r="H71" s="55" t="str">
        <f>"A"&amp;A48&amp;B55&amp;C66&amp;D71</f>
        <v>ABII3c</v>
      </c>
      <c r="I71" s="25"/>
    </row>
    <row r="72" spans="2:9" x14ac:dyDescent="0.2">
      <c r="D72" s="60" t="s">
        <v>264</v>
      </c>
      <c r="E72" s="43" t="s">
        <v>323</v>
      </c>
      <c r="F72" s="54">
        <f>IF($G$2="ZŁ",SUMIFS(konfiguracja!$D$5:$D$1000,konfiguracja!$B$5:$B$1000,H72),(SUMIFS(konfiguracja!$D$5:$D$1000,konfiguracja!$B$5:$B$1000,H72))/1000)</f>
        <v>0</v>
      </c>
      <c r="G72" s="25"/>
      <c r="H72" s="55" t="str">
        <f>"A"&amp;A48&amp;B55&amp;C66&amp;D72</f>
        <v>ABII3d</v>
      </c>
      <c r="I72" s="25"/>
    </row>
    <row r="73" spans="2:9" x14ac:dyDescent="0.2">
      <c r="B73" s="265" t="s">
        <v>270</v>
      </c>
      <c r="C73" s="266"/>
      <c r="D73" s="267"/>
      <c r="E73" s="64" t="s">
        <v>324</v>
      </c>
      <c r="F73" s="56">
        <f>F74+F89</f>
        <v>0</v>
      </c>
      <c r="G73" s="25"/>
      <c r="H73" s="63" t="s">
        <v>325</v>
      </c>
      <c r="I73" s="25"/>
    </row>
    <row r="74" spans="2:9" x14ac:dyDescent="0.2">
      <c r="C74" s="268">
        <v>1</v>
      </c>
      <c r="D74" s="269"/>
      <c r="E74" s="57" t="s">
        <v>326</v>
      </c>
      <c r="F74" s="75">
        <f>F75+F80+F85</f>
        <v>0</v>
      </c>
      <c r="G74" s="25"/>
      <c r="H74" s="59" t="s">
        <v>327</v>
      </c>
      <c r="I74" s="25"/>
    </row>
    <row r="75" spans="2:9" x14ac:dyDescent="0.2">
      <c r="D75" s="65" t="s">
        <v>258</v>
      </c>
      <c r="E75" s="69" t="s">
        <v>281</v>
      </c>
      <c r="F75" s="70">
        <f>SUM(F76:F79)</f>
        <v>0</v>
      </c>
      <c r="G75" s="25"/>
      <c r="H75" s="71" t="s">
        <v>328</v>
      </c>
      <c r="I75" s="25"/>
    </row>
    <row r="76" spans="2:9" x14ac:dyDescent="0.2">
      <c r="D76" s="25">
        <v>1</v>
      </c>
      <c r="E76" s="43" t="s">
        <v>283</v>
      </c>
      <c r="F76" s="54">
        <f>IF($G$2="ZŁ",SUMIFS(konfiguracja!$D$5:$D$1000,konfiguracja!$B$5:$B$1000,H76),(SUMIFS(konfiguracja!$D$5:$D$1000,konfiguracja!$B$5:$B$1000,H76))/1000)</f>
        <v>0</v>
      </c>
      <c r="G76" s="25"/>
      <c r="H76" s="55" t="str">
        <f>"A"&amp;A48&amp;B73&amp;C74&amp;D75&amp;D76</f>
        <v>ABIII1a1</v>
      </c>
      <c r="I76" s="25"/>
    </row>
    <row r="77" spans="2:9" x14ac:dyDescent="0.2">
      <c r="D77" s="25">
        <v>2</v>
      </c>
      <c r="E77" s="43" t="s">
        <v>284</v>
      </c>
      <c r="F77" s="54">
        <f>IF($G$2="ZŁ",SUMIFS(konfiguracja!$D$5:$D$1000,konfiguracja!$B$5:$B$1000,H77),(SUMIFS(konfiguracja!$D$5:$D$1000,konfiguracja!$B$5:$B$1000,H77))/1000)</f>
        <v>0</v>
      </c>
      <c r="G77" s="25"/>
      <c r="H77" s="55" t="str">
        <f>"A"&amp;A48&amp;B73&amp;C74&amp;D75&amp;D77</f>
        <v>ABIII1a2</v>
      </c>
      <c r="I77" s="25"/>
    </row>
    <row r="78" spans="2:9" x14ac:dyDescent="0.2">
      <c r="D78" s="25">
        <v>3</v>
      </c>
      <c r="E78" s="43" t="s">
        <v>285</v>
      </c>
      <c r="F78" s="54">
        <f>IF($G$2="ZŁ",SUMIFS(konfiguracja!$D$5:$D$1000,konfiguracja!$B$5:$B$1000,H78),(SUMIFS(konfiguracja!$D$5:$D$1000,konfiguracja!$B$5:$B$1000,H78))/1000)</f>
        <v>0</v>
      </c>
      <c r="G78" s="25"/>
      <c r="H78" s="55" t="str">
        <f>"A"&amp;A48&amp;B73&amp;C74&amp;D75&amp;D78</f>
        <v>ABIII1a3</v>
      </c>
      <c r="I78" s="25"/>
    </row>
    <row r="79" spans="2:9" x14ac:dyDescent="0.2">
      <c r="D79" s="25">
        <v>4</v>
      </c>
      <c r="E79" s="43" t="s">
        <v>329</v>
      </c>
      <c r="F79" s="54">
        <f>IF($G$2="ZŁ",SUMIFS(konfiguracja!$D$5:$D$1000,konfiguracja!$B$5:$B$1000,H79),(SUMIFS(konfiguracja!$D$5:$D$1000,konfiguracja!$B$5:$B$1000,H79))/1000)</f>
        <v>0</v>
      </c>
      <c r="G79" s="25"/>
      <c r="H79" s="55" t="str">
        <f>"A"&amp;A48&amp;B73&amp;C74&amp;D75&amp;D79</f>
        <v>ABIII1a4</v>
      </c>
      <c r="I79" s="25"/>
    </row>
    <row r="80" spans="2:9" x14ac:dyDescent="0.2">
      <c r="D80" s="65" t="s">
        <v>260</v>
      </c>
      <c r="E80" s="69" t="s">
        <v>330</v>
      </c>
      <c r="F80" s="70">
        <f>SUM(F81:F84)</f>
        <v>0</v>
      </c>
      <c r="G80" s="25"/>
      <c r="H80" s="71" t="s">
        <v>331</v>
      </c>
      <c r="I80" s="25"/>
    </row>
    <row r="81" spans="1:11" x14ac:dyDescent="0.2">
      <c r="D81" s="25">
        <v>1</v>
      </c>
      <c r="E81" s="43" t="s">
        <v>283</v>
      </c>
      <c r="F81" s="54">
        <f>IF($G$2="ZŁ",SUMIFS(konfiguracja!$D$5:$D$1000,konfiguracja!$B$5:$B$1000,H81),(SUMIFS(konfiguracja!$D$5:$D$1000,konfiguracja!$B$5:$B$1000,H81))/1000)</f>
        <v>0</v>
      </c>
      <c r="G81" s="25"/>
      <c r="H81" s="55" t="str">
        <f>"A"&amp;A48&amp;B73&amp;C74&amp;D80&amp;D81</f>
        <v>ABIII1b1</v>
      </c>
      <c r="I81" s="25"/>
    </row>
    <row r="82" spans="1:11" x14ac:dyDescent="0.2">
      <c r="D82" s="25">
        <v>2</v>
      </c>
      <c r="E82" s="43" t="s">
        <v>284</v>
      </c>
      <c r="F82" s="54">
        <f>IF($G$2="ZŁ",SUMIFS(konfiguracja!$D$5:$D$1000,konfiguracja!$B$5:$B$1000,H82),(SUMIFS(konfiguracja!$D$5:$D$1000,konfiguracja!$B$5:$B$1000,H82))/1000)</f>
        <v>0</v>
      </c>
      <c r="G82" s="25"/>
      <c r="H82" s="55" t="str">
        <f>"A"&amp;A48&amp;B73&amp;C74&amp;D80&amp;D82</f>
        <v>ABIII1b2</v>
      </c>
      <c r="I82" s="25"/>
    </row>
    <row r="83" spans="1:11" x14ac:dyDescent="0.2">
      <c r="D83" s="25">
        <v>3</v>
      </c>
      <c r="E83" s="43" t="s">
        <v>285</v>
      </c>
      <c r="F83" s="54">
        <f>IF($G$2="ZŁ",SUMIFS(konfiguracja!$D$5:$D$1000,konfiguracja!$B$5:$B$1000,H83),(SUMIFS(konfiguracja!$D$5:$D$1000,konfiguracja!$B$5:$B$1000,H83))/1000)</f>
        <v>0</v>
      </c>
      <c r="G83" s="25"/>
      <c r="H83" s="55" t="str">
        <f>"A"&amp;A48&amp;B73&amp;C74&amp;D80&amp;D83</f>
        <v>ABIII1b3</v>
      </c>
      <c r="I83" s="25"/>
    </row>
    <row r="84" spans="1:11" x14ac:dyDescent="0.2">
      <c r="D84" s="25">
        <v>4</v>
      </c>
      <c r="E84" s="43" t="s">
        <v>329</v>
      </c>
      <c r="F84" s="54">
        <f>IF($G$2="ZŁ",SUMIFS(konfiguracja!$D$5:$D$1000,konfiguracja!$B$5:$B$1000,H84),(SUMIFS(konfiguracja!$D$5:$D$1000,konfiguracja!$B$5:$B$1000,H84))/1000)</f>
        <v>0</v>
      </c>
      <c r="G84" s="25"/>
      <c r="H84" s="55" t="str">
        <f>"A"&amp;A48&amp;B73&amp;C74&amp;D80&amp;D84</f>
        <v>ABIII1b4</v>
      </c>
      <c r="I84" s="25"/>
    </row>
    <row r="85" spans="1:11" x14ac:dyDescent="0.2">
      <c r="D85" s="65" t="s">
        <v>262</v>
      </c>
      <c r="E85" s="69" t="s">
        <v>332</v>
      </c>
      <c r="F85" s="70">
        <f>SUM(F86:F88)</f>
        <v>0</v>
      </c>
      <c r="G85" s="25"/>
      <c r="H85" s="71" t="s">
        <v>333</v>
      </c>
      <c r="I85" s="25"/>
    </row>
    <row r="86" spans="1:11" x14ac:dyDescent="0.2">
      <c r="D86" s="25">
        <v>1</v>
      </c>
      <c r="E86" s="43" t="s">
        <v>334</v>
      </c>
      <c r="F86" s="54">
        <f>IF($G$2="ZŁ",SUMIFS(konfiguracja!$D$5:$D$1000,konfiguracja!$B$5:$B$1000,H86),(SUMIFS(konfiguracja!$D$5:$D$1000,konfiguracja!$B$5:$B$1000,H86))/1000)</f>
        <v>0</v>
      </c>
      <c r="G86" s="25"/>
      <c r="H86" s="55" t="str">
        <f>"A"&amp;A48&amp;B73&amp;C74&amp;D85&amp;D86</f>
        <v>ABIII1c1</v>
      </c>
      <c r="I86" s="25"/>
      <c r="K86" s="44"/>
    </row>
    <row r="87" spans="1:11" x14ac:dyDescent="0.2">
      <c r="D87" s="25">
        <v>2</v>
      </c>
      <c r="E87" s="43" t="s">
        <v>335</v>
      </c>
      <c r="F87" s="54">
        <f>IF($G$2="ZŁ",SUMIFS(konfiguracja!$D$5:$D$1000,konfiguracja!$B$5:$B$1000,H87),(SUMIFS(konfiguracja!$D$5:$D$1000,konfiguracja!$B$5:$B$1000,H87))/1000)</f>
        <v>0</v>
      </c>
      <c r="G87" s="25"/>
      <c r="H87" s="55" t="str">
        <f>"A"&amp;A48&amp;B73&amp;C74&amp;D85&amp;D87</f>
        <v>ABIII1c2</v>
      </c>
      <c r="I87" s="25"/>
    </row>
    <row r="88" spans="1:11" x14ac:dyDescent="0.2">
      <c r="D88" s="25">
        <v>3</v>
      </c>
      <c r="E88" s="43" t="s">
        <v>336</v>
      </c>
      <c r="F88" s="54">
        <f>IF($G$2="ZŁ",SUMIFS(konfiguracja!$D$5:$D$1000,konfiguracja!$B$5:$B$1000,H88),(SUMIFS(konfiguracja!$D$5:$D$1000,konfiguracja!$B$5:$B$1000,H88))/1000)</f>
        <v>0</v>
      </c>
      <c r="G88" s="25"/>
      <c r="H88" s="55" t="str">
        <f>"A"&amp;A48&amp;B73&amp;C74&amp;D85&amp;D88</f>
        <v>ABIII1c3</v>
      </c>
      <c r="I88" s="25"/>
    </row>
    <row r="89" spans="1:11" x14ac:dyDescent="0.2">
      <c r="C89" s="264">
        <v>2</v>
      </c>
      <c r="D89" s="264"/>
      <c r="E89" s="43" t="s">
        <v>337</v>
      </c>
      <c r="F89" s="54">
        <f>IF($G$2="ZŁ",SUMIFS(konfiguracja!$D$5:$D$1000,konfiguracja!$B$5:$B$1000,H89),(SUMIFS(konfiguracja!$D$5:$D$1000,konfiguracja!$B$5:$B$1000,H89))/1000)</f>
        <v>0</v>
      </c>
      <c r="G89" s="25"/>
      <c r="H89" s="55" t="str">
        <f>"A"&amp;A48&amp;B73&amp;C74&amp;D85&amp;D89</f>
        <v>ABIII1c</v>
      </c>
      <c r="I89" s="25"/>
    </row>
    <row r="90" spans="1:11" x14ac:dyDescent="0.2">
      <c r="B90" s="265" t="s">
        <v>276</v>
      </c>
      <c r="C90" s="266"/>
      <c r="D90" s="267"/>
      <c r="E90" s="64" t="s">
        <v>338</v>
      </c>
      <c r="F90" s="56">
        <f>IF(G2="ZŁ",SUMIFS(konfiguracja!$D$5:$D$1000,konfiguracja!$B$5:$B$1000,H90),(SUMIFS(konfiguracja!$D$5:$D$1000,konfiguracja!$B$5:$B$1000,H90))/1000)</f>
        <v>0</v>
      </c>
      <c r="G90" s="25"/>
      <c r="H90" s="55" t="str">
        <f>"A"&amp;A48&amp;B90</f>
        <v>ABIV</v>
      </c>
      <c r="I90" s="25"/>
    </row>
    <row r="91" spans="1:11" x14ac:dyDescent="0.2">
      <c r="A91" s="274" t="s">
        <v>339</v>
      </c>
      <c r="B91" s="275"/>
      <c r="C91" s="275"/>
      <c r="D91" s="276"/>
      <c r="E91" s="47" t="s">
        <v>340</v>
      </c>
      <c r="F91" s="72">
        <f>IF(G2="ZŁ",SUMIFS(konfiguracja!$D$5:$D$1000,konfiguracja!$B$5:$B$1000,H91),(SUMIFS(konfiguracja!$D$5:$D$1000,konfiguracja!$B$5:$B$1000,H91))/1000)</f>
        <v>0</v>
      </c>
      <c r="G91" s="25"/>
      <c r="H91" s="55" t="str">
        <f>"A"&amp;A91</f>
        <v>AC</v>
      </c>
      <c r="I91" s="25"/>
    </row>
    <row r="92" spans="1:11" ht="13.5" thickBot="1" x14ac:dyDescent="0.25">
      <c r="A92" s="274" t="s">
        <v>341</v>
      </c>
      <c r="B92" s="275"/>
      <c r="C92" s="275"/>
      <c r="D92" s="276"/>
      <c r="E92" s="47" t="s">
        <v>342</v>
      </c>
      <c r="F92" s="72">
        <f>IF(G2="ZŁ",SUMIFS(konfiguracja!$D$5:$D$1000,konfiguracja!$B$5:$B$1000,H92),(SUMIFS(konfiguracja!$D$5:$D$1000,konfiguracja!$B$5:$B$1000,H92))/1000)</f>
        <v>0</v>
      </c>
      <c r="G92" s="25"/>
      <c r="H92" s="55" t="str">
        <f>"A"&amp;A92</f>
        <v>AD</v>
      </c>
      <c r="I92" s="25"/>
    </row>
    <row r="93" spans="1:11" ht="13.5" thickBot="1" x14ac:dyDescent="0.25">
      <c r="E93" s="76" t="s">
        <v>343</v>
      </c>
      <c r="F93" s="77">
        <f>F48+F6+F91+F92</f>
        <v>895121.23199999996</v>
      </c>
      <c r="G93" s="25"/>
      <c r="H93" s="78" t="s">
        <v>344</v>
      </c>
      <c r="I93" s="25"/>
    </row>
    <row r="95" spans="1:11" ht="13.5" thickBot="1" x14ac:dyDescent="0.25"/>
    <row r="96" spans="1:11" ht="14.45" customHeight="1" thickBot="1" x14ac:dyDescent="0.25">
      <c r="A96" s="116" t="s">
        <v>345</v>
      </c>
      <c r="B96" s="117"/>
      <c r="C96" s="117"/>
      <c r="D96" s="117"/>
      <c r="E96" s="117"/>
      <c r="F96" s="117"/>
      <c r="G96" s="25"/>
      <c r="H96" s="45" t="s">
        <v>242</v>
      </c>
      <c r="I96" s="25"/>
    </row>
    <row r="97" spans="1:12" ht="15" customHeight="1" x14ac:dyDescent="0.2">
      <c r="A97" s="274" t="s">
        <v>240</v>
      </c>
      <c r="B97" s="275"/>
      <c r="C97" s="275"/>
      <c r="D97" s="276"/>
      <c r="E97" s="79" t="s">
        <v>346</v>
      </c>
      <c r="F97" s="80">
        <f>F98+F99+F101+F103+F106+F107+F108</f>
        <v>367071.41333333333</v>
      </c>
      <c r="G97" s="25"/>
      <c r="H97" s="81" t="s">
        <v>347</v>
      </c>
      <c r="I97" s="25"/>
    </row>
    <row r="98" spans="1:12" x14ac:dyDescent="0.2">
      <c r="B98" s="271" t="s">
        <v>246</v>
      </c>
      <c r="C98" s="272"/>
      <c r="D98" s="273"/>
      <c r="E98" s="32" t="s">
        <v>348</v>
      </c>
      <c r="F98" s="54">
        <f>IF($G$2="ZŁ",SUMIFS(konfiguracja!$H$5:$H$1000,konfiguracja!$F$5:$F$1000,H98),(SUMIFS(konfiguracja!$H$5:$H$1000,konfiguracja!$F$5:$F$1000,H98))/1000)</f>
        <v>10000</v>
      </c>
      <c r="G98" s="25"/>
      <c r="H98" s="55" t="str">
        <f>"P"&amp;A97&amp;B98</f>
        <v>PAI</v>
      </c>
      <c r="I98" s="25"/>
    </row>
    <row r="99" spans="1:12" x14ac:dyDescent="0.2">
      <c r="B99" s="271" t="s">
        <v>253</v>
      </c>
      <c r="C99" s="272"/>
      <c r="D99" s="273"/>
      <c r="E99" s="32" t="s">
        <v>349</v>
      </c>
      <c r="F99" s="54">
        <f>IF($G$2="ZŁ",SUMIFS(konfiguracja!$H$5:$H$1000,konfiguracja!$F$5:$F$1000,H99),(SUMIFS(konfiguracja!$H$5:$H$1000,konfiguracja!$F$5:$F$1000,H99))/1000)</f>
        <v>0</v>
      </c>
      <c r="G99" s="25"/>
      <c r="H99" s="55" t="str">
        <f>"P"&amp;A97&amp;B99</f>
        <v>PAII</v>
      </c>
      <c r="I99" s="25"/>
    </row>
    <row r="100" spans="1:12" x14ac:dyDescent="0.2">
      <c r="D100" s="25">
        <v>1</v>
      </c>
      <c r="E100" s="43" t="s">
        <v>350</v>
      </c>
      <c r="F100" s="54">
        <f>IF($G$2="ZŁ",SUMIFS(konfiguracja!$H$5:$H$1000,konfiguracja!$F$5:$F$1000,H100),(SUMIFS(konfiguracja!$H$5:$H$1000,konfiguracja!$F$5:$F$1000,H100))/1000)</f>
        <v>0</v>
      </c>
      <c r="G100" s="25"/>
      <c r="H100" s="55" t="str">
        <f>"P"&amp;A97&amp;B98&amp;D100</f>
        <v>PAI1</v>
      </c>
      <c r="I100" s="25"/>
    </row>
    <row r="101" spans="1:12" x14ac:dyDescent="0.2">
      <c r="B101" s="271" t="s">
        <v>270</v>
      </c>
      <c r="C101" s="272"/>
      <c r="D101" s="273"/>
      <c r="E101" s="32" t="s">
        <v>351</v>
      </c>
      <c r="F101" s="54">
        <f>IF($G$2="ZŁ",SUMIFS(konfiguracja!$H$5:$H$1000,konfiguracja!$F$5:$F$1000,H101),(SUMIFS(konfiguracja!$H$5:$H$1000,konfiguracja!$F$5:$F$1000,H101))/1000)</f>
        <v>0</v>
      </c>
      <c r="G101" s="25"/>
      <c r="H101" s="55" t="str">
        <f>"P"&amp;A97&amp;B101</f>
        <v>PAIII</v>
      </c>
      <c r="I101" s="25"/>
    </row>
    <row r="102" spans="1:12" x14ac:dyDescent="0.2">
      <c r="D102" s="25">
        <v>1</v>
      </c>
      <c r="E102" s="43" t="s">
        <v>352</v>
      </c>
      <c r="F102" s="54">
        <f>IF($G$2="ZŁ",SUMIFS(konfiguracja!$H$5:$H$1000,konfiguracja!$F$5:$F$1000,H102),(SUMIFS(konfiguracja!$H$5:$H$1000,konfiguracja!$F$5:$F$1000,H102))/1000)</f>
        <v>0</v>
      </c>
      <c r="G102" s="25"/>
      <c r="H102" s="55" t="str">
        <f>"P"&amp;A97&amp;B101&amp;D102</f>
        <v>PAIII1</v>
      </c>
      <c r="I102" s="25"/>
    </row>
    <row r="103" spans="1:12" x14ac:dyDescent="0.2">
      <c r="B103" s="271" t="s">
        <v>276</v>
      </c>
      <c r="C103" s="272"/>
      <c r="D103" s="273"/>
      <c r="E103" s="32" t="s">
        <v>353</v>
      </c>
      <c r="F103" s="54">
        <f>IF($G$2="ZŁ",SUMIFS(konfiguracja!$H$5:$H$1000,konfiguracja!$F$5:$F$1000,H103),(SUMIFS(konfiguracja!$H$5:$H$1000,konfiguracja!$F$5:$F$1000,H103))/1000)</f>
        <v>0</v>
      </c>
      <c r="G103" s="25"/>
      <c r="H103" s="55" t="str">
        <f>"P"&amp;A97&amp;B103</f>
        <v>PAIV</v>
      </c>
      <c r="I103" s="25"/>
    </row>
    <row r="104" spans="1:12" x14ac:dyDescent="0.2">
      <c r="D104" s="25">
        <v>1</v>
      </c>
      <c r="E104" s="43" t="s">
        <v>354</v>
      </c>
      <c r="F104" s="54">
        <f>IF($G$2="ZŁ",SUMIFS(konfiguracja!$H$5:$H$1000,konfiguracja!$F$5:$F$1000,H104),(SUMIFS(konfiguracja!$H$5:$H$1000,konfiguracja!$F$5:$F$1000,H104))/1000)</f>
        <v>0</v>
      </c>
      <c r="G104" s="25"/>
      <c r="H104" s="55" t="str">
        <f>"P"&amp;A97&amp;B103&amp;D104</f>
        <v>PAIV1</v>
      </c>
      <c r="I104" s="25"/>
    </row>
    <row r="105" spans="1:12" x14ac:dyDescent="0.2">
      <c r="D105" s="25">
        <v>2</v>
      </c>
      <c r="E105" s="43" t="s">
        <v>355</v>
      </c>
      <c r="F105" s="54">
        <f>IF($G$2="ZŁ",SUMIFS(konfiguracja!$H$5:$H$1000,konfiguracja!$F$5:$F$1000,H105),(SUMIFS(konfiguracja!$H$5:$H$1000,konfiguracja!$F$5:$F$1000,H105))/1000)</f>
        <v>0</v>
      </c>
      <c r="G105" s="25"/>
      <c r="H105" s="55" t="str">
        <f>"P"&amp;A97&amp;B103&amp;D105</f>
        <v>PAIV2</v>
      </c>
      <c r="I105" s="25"/>
    </row>
    <row r="106" spans="1:12" x14ac:dyDescent="0.2">
      <c r="B106" s="271" t="s">
        <v>292</v>
      </c>
      <c r="C106" s="272"/>
      <c r="D106" s="273"/>
      <c r="E106" s="32" t="s">
        <v>356</v>
      </c>
      <c r="F106" s="54">
        <f>IF($G$2="ZŁ",SUMIFS(konfiguracja!$H$5:$H$1000,konfiguracja!$F$5:$F$1000,H106),(SUMIFS(konfiguracja!$H$5:$H$1000,konfiguracja!$F$5:$F$1000,H106))/1000)</f>
        <v>0</v>
      </c>
      <c r="G106" s="25"/>
      <c r="H106" s="55" t="str">
        <f>"P"&amp;A97&amp;B106</f>
        <v>PAV</v>
      </c>
      <c r="I106" s="25"/>
    </row>
    <row r="107" spans="1:12" x14ac:dyDescent="0.2">
      <c r="B107" s="271" t="s">
        <v>357</v>
      </c>
      <c r="C107" s="272"/>
      <c r="D107" s="273"/>
      <c r="E107" s="32" t="s">
        <v>358</v>
      </c>
      <c r="F107" s="54">
        <f>IF($G$2="ZŁ",SUMIFS(konfiguracja!$H$5:$H$1000,konfiguracja!$F$5:$F$1000,H107),(SUMIFS(konfiguracja!$H$5:$H$1000,konfiguracja!$F$5:$F$1000,H107))/1000)</f>
        <v>357071.41333333333</v>
      </c>
      <c r="G107" s="25"/>
      <c r="H107" s="55" t="str">
        <f>"P"&amp;A97&amp;B107</f>
        <v>PAVI</v>
      </c>
      <c r="I107" s="25"/>
    </row>
    <row r="108" spans="1:12" x14ac:dyDescent="0.2">
      <c r="B108" s="271" t="s">
        <v>359</v>
      </c>
      <c r="C108" s="272"/>
      <c r="D108" s="273"/>
      <c r="E108" s="32" t="s">
        <v>360</v>
      </c>
      <c r="F108" s="54">
        <f>IF($G$2="ZŁ",SUMIFS(konfiguracja!$H$5:$H$1000,konfiguracja!$F$5:$F$1000,H108),(SUMIFS(konfiguracja!$H$5:$H$1000,konfiguracja!$F$5:$F$1000,H108))/1000)</f>
        <v>0</v>
      </c>
      <c r="G108" s="25"/>
      <c r="H108" s="55" t="str">
        <f>"P"&amp;A97&amp;B108</f>
        <v>PAVII</v>
      </c>
      <c r="I108" s="25"/>
      <c r="L108" s="44"/>
    </row>
    <row r="109" spans="1:12" x14ac:dyDescent="0.2">
      <c r="A109" s="274" t="s">
        <v>297</v>
      </c>
      <c r="B109" s="275"/>
      <c r="C109" s="275"/>
      <c r="D109" s="276"/>
      <c r="E109" s="47" t="s">
        <v>361</v>
      </c>
      <c r="F109" s="82">
        <f>F110+F118+F127+F151</f>
        <v>528049.81866666663</v>
      </c>
      <c r="G109" s="25"/>
      <c r="H109" s="83" t="s">
        <v>362</v>
      </c>
      <c r="I109" s="25"/>
    </row>
    <row r="110" spans="1:12" x14ac:dyDescent="0.2">
      <c r="B110" s="265" t="s">
        <v>246</v>
      </c>
      <c r="C110" s="266"/>
      <c r="D110" s="267"/>
      <c r="E110" s="51" t="s">
        <v>363</v>
      </c>
      <c r="F110" s="56">
        <f>F111+F112+F115</f>
        <v>0</v>
      </c>
      <c r="G110" s="25"/>
      <c r="H110" s="53" t="s">
        <v>364</v>
      </c>
      <c r="I110" s="25"/>
    </row>
    <row r="111" spans="1:12" x14ac:dyDescent="0.2">
      <c r="C111" s="264">
        <v>1</v>
      </c>
      <c r="D111" s="264"/>
      <c r="E111" s="43" t="s">
        <v>365</v>
      </c>
      <c r="F111" s="84">
        <f>IF($G$2="ZŁ",SUMIFS(konfiguracja!$H$5:$H$1000,konfiguracja!$F$5:$F$1000,H111),(SUMIFS(konfiguracja!$H$5:$H$1000,konfiguracja!$F$5:$F$1000,H111))/1000)</f>
        <v>0</v>
      </c>
      <c r="G111" s="25"/>
      <c r="H111" s="37" t="str">
        <f>"P"&amp;A109&amp;B110&amp;C111</f>
        <v>PBI1</v>
      </c>
      <c r="I111" s="25"/>
    </row>
    <row r="112" spans="1:12" x14ac:dyDescent="0.2">
      <c r="C112" s="268">
        <v>2</v>
      </c>
      <c r="D112" s="269"/>
      <c r="E112" s="57" t="s">
        <v>366</v>
      </c>
      <c r="F112" s="75">
        <f>SUM(F113:F114)</f>
        <v>0</v>
      </c>
      <c r="G112" s="25"/>
      <c r="H112" s="59" t="s">
        <v>367</v>
      </c>
      <c r="I112" s="25"/>
    </row>
    <row r="113" spans="2:9" x14ac:dyDescent="0.2">
      <c r="D113" s="25">
        <v>1</v>
      </c>
      <c r="E113" s="43" t="s">
        <v>368</v>
      </c>
      <c r="F113" s="84">
        <f>IF($G$2="ZŁ",SUMIFS(konfiguracja!$H$5:$H$1000,konfiguracja!$F$5:$F$1000,H113),(SUMIFS(konfiguracja!$H$5:$H$1000,konfiguracja!$F$5:$F$1000,H113))/1000)</f>
        <v>0</v>
      </c>
      <c r="G113" s="25"/>
      <c r="H113" s="37" t="str">
        <f>"P"&amp;A109&amp;B110&amp;C112&amp;D113</f>
        <v>PBI21</v>
      </c>
      <c r="I113" s="25"/>
    </row>
    <row r="114" spans="2:9" x14ac:dyDescent="0.2">
      <c r="D114" s="25">
        <v>2</v>
      </c>
      <c r="E114" s="43" t="s">
        <v>369</v>
      </c>
      <c r="F114" s="84">
        <f>IF($G$2="ZŁ",SUMIFS(konfiguracja!$H$5:$H$1000,konfiguracja!$F$5:$F$1000,H114),(SUMIFS(konfiguracja!$H$5:$H$1000,konfiguracja!$F$5:$F$1000,H114))/1000)</f>
        <v>0</v>
      </c>
      <c r="G114" s="25"/>
      <c r="H114" s="37" t="str">
        <f>"P"&amp;A109&amp;B110&amp;C112&amp;D114</f>
        <v>PBI22</v>
      </c>
      <c r="I114" s="25"/>
    </row>
    <row r="115" spans="2:9" x14ac:dyDescent="0.2">
      <c r="C115" s="268">
        <v>3</v>
      </c>
      <c r="D115" s="269"/>
      <c r="E115" s="57" t="s">
        <v>370</v>
      </c>
      <c r="F115" s="75">
        <f>SUM(F116:F117)</f>
        <v>0</v>
      </c>
      <c r="G115" s="25"/>
      <c r="H115" s="59" t="s">
        <v>371</v>
      </c>
      <c r="I115" s="25"/>
    </row>
    <row r="116" spans="2:9" x14ac:dyDescent="0.2">
      <c r="D116" s="25">
        <v>1</v>
      </c>
      <c r="E116" s="43" t="s">
        <v>372</v>
      </c>
      <c r="F116" s="84">
        <f>IF($G$2="ZŁ",SUMIFS(konfiguracja!$H$5:$H$1000,konfiguracja!$F$5:$F$1000,H116),(SUMIFS(konfiguracja!$H$5:$H$1000,konfiguracja!$F$5:$F$1000,H116))/1000)</f>
        <v>0</v>
      </c>
      <c r="G116" s="25"/>
      <c r="H116" s="55" t="str">
        <f>"P"&amp;A109&amp;B110&amp;C115&amp;D116</f>
        <v>PBI31</v>
      </c>
      <c r="I116" s="25"/>
    </row>
    <row r="117" spans="2:9" x14ac:dyDescent="0.2">
      <c r="D117" s="25">
        <v>2</v>
      </c>
      <c r="E117" s="43" t="s">
        <v>373</v>
      </c>
      <c r="F117" s="84">
        <f>IF($G$2="ZŁ",SUMIFS(konfiguracja!$H$5:$H$1000,konfiguracja!$F$5:$F$1000,H117),(SUMIFS(konfiguracja!$H$5:$H$1000,konfiguracja!$F$5:$F$1000,H117))/1000)</f>
        <v>0</v>
      </c>
      <c r="G117" s="25"/>
      <c r="H117" s="55" t="str">
        <f>"P"&amp;A109&amp;B110&amp;C115&amp;D117</f>
        <v>PBI32</v>
      </c>
      <c r="I117" s="25"/>
    </row>
    <row r="118" spans="2:9" x14ac:dyDescent="0.2">
      <c r="B118" s="265" t="s">
        <v>253</v>
      </c>
      <c r="C118" s="266"/>
      <c r="D118" s="267"/>
      <c r="E118" s="51" t="s">
        <v>374</v>
      </c>
      <c r="F118" s="56">
        <f>F119+F120+F121</f>
        <v>0</v>
      </c>
      <c r="G118" s="25"/>
      <c r="H118" s="53" t="s">
        <v>375</v>
      </c>
      <c r="I118" s="25"/>
    </row>
    <row r="119" spans="2:9" x14ac:dyDescent="0.2">
      <c r="C119" s="264">
        <v>1</v>
      </c>
      <c r="D119" s="264"/>
      <c r="E119" s="43" t="s">
        <v>376</v>
      </c>
      <c r="F119" s="84">
        <f>IF($G$2="ZŁ",SUMIFS(konfiguracja!$H$5:$H$1000,konfiguracja!$F$5:$F$1000,H119),(SUMIFS(konfiguracja!$H$5:$H$1000,konfiguracja!$F$5:$F$1000,H119))/1000)</f>
        <v>0</v>
      </c>
      <c r="G119" s="25"/>
      <c r="H119" s="55" t="str">
        <f>"P"&amp;A109&amp;B118&amp;C119</f>
        <v>PBII1</v>
      </c>
      <c r="I119" s="25"/>
    </row>
    <row r="120" spans="2:9" x14ac:dyDescent="0.2">
      <c r="C120" s="264">
        <v>2</v>
      </c>
      <c r="D120" s="264"/>
      <c r="E120" s="43" t="s">
        <v>377</v>
      </c>
      <c r="F120" s="84">
        <f>IF($G$2="ZŁ",SUMIFS(konfiguracja!$H$5:$H$1000,konfiguracja!$F$5:$F$1000,H120),(SUMIFS(konfiguracja!$H$5:$H$1000,konfiguracja!$F$5:$F$1000,H120))/1000)</f>
        <v>0</v>
      </c>
      <c r="G120" s="25"/>
      <c r="H120" s="55" t="str">
        <f>"P"&amp;A109&amp;B118&amp;C120</f>
        <v>PBII2</v>
      </c>
      <c r="I120" s="25"/>
    </row>
    <row r="121" spans="2:9" x14ac:dyDescent="0.2">
      <c r="C121" s="268">
        <v>3</v>
      </c>
      <c r="D121" s="269"/>
      <c r="E121" s="57" t="s">
        <v>378</v>
      </c>
      <c r="F121" s="75">
        <f>SUM(F122:F126)</f>
        <v>0</v>
      </c>
      <c r="G121" s="25"/>
      <c r="H121" s="59" t="s">
        <v>379</v>
      </c>
      <c r="I121" s="25"/>
    </row>
    <row r="122" spans="2:9" x14ac:dyDescent="0.2">
      <c r="D122" s="60" t="s">
        <v>258</v>
      </c>
      <c r="E122" s="43" t="s">
        <v>380</v>
      </c>
      <c r="F122" s="84">
        <f>IF($G$2="ZŁ",SUMIFS(konfiguracja!$H$5:$H$1000,konfiguracja!$F$5:$F$1000,H122),(SUMIFS(konfiguracja!$H$5:$H$1000,konfiguracja!$F$5:$F$1000,H122))/1000)</f>
        <v>0</v>
      </c>
      <c r="G122" s="25"/>
      <c r="H122" s="55" t="str">
        <f>"P"&amp;A109&amp;B118&amp;C121&amp;D122</f>
        <v>PBII3a</v>
      </c>
      <c r="I122" s="25"/>
    </row>
    <row r="123" spans="2:9" x14ac:dyDescent="0.2">
      <c r="D123" s="60" t="s">
        <v>260</v>
      </c>
      <c r="E123" s="43" t="s">
        <v>381</v>
      </c>
      <c r="F123" s="84">
        <f>IF($G$2="ZŁ",SUMIFS(konfiguracja!$H$5:$H$1000,konfiguracja!$F$5:$F$1000,H123),(SUMIFS(konfiguracja!$H$5:$H$1000,konfiguracja!$F$5:$F$1000,H123))/1000)</f>
        <v>0</v>
      </c>
      <c r="G123" s="25"/>
      <c r="H123" s="55" t="str">
        <f>"P"&amp;A109&amp;B118&amp;C121&amp;D123</f>
        <v>PBII3b</v>
      </c>
      <c r="I123" s="25"/>
    </row>
    <row r="124" spans="2:9" x14ac:dyDescent="0.2">
      <c r="D124" s="60" t="s">
        <v>262</v>
      </c>
      <c r="E124" s="43" t="s">
        <v>382</v>
      </c>
      <c r="F124" s="84">
        <f>IF($G$2="ZŁ",SUMIFS(konfiguracja!$H$5:$H$1000,konfiguracja!$F$5:$F$1000,H124),(SUMIFS(konfiguracja!$H$5:$H$1000,konfiguracja!$F$5:$F$1000,H124))/1000)</f>
        <v>0</v>
      </c>
      <c r="G124" s="25"/>
      <c r="H124" s="55" t="str">
        <f>"P"&amp;A109&amp;B118&amp;C121&amp;D124</f>
        <v>PBII3c</v>
      </c>
      <c r="I124" s="25"/>
    </row>
    <row r="125" spans="2:9" x14ac:dyDescent="0.2">
      <c r="D125" s="60" t="s">
        <v>264</v>
      </c>
      <c r="E125" s="43" t="s">
        <v>383</v>
      </c>
      <c r="F125" s="84">
        <f>IF($G$2="ZŁ",SUMIFS(konfiguracja!$H$5:$H$1000,konfiguracja!$F$5:$F$1000,H125),(SUMIFS(konfiguracja!$H$5:$H$1000,konfiguracja!$F$5:$F$1000,H125))/1000)</f>
        <v>0</v>
      </c>
      <c r="G125" s="25"/>
      <c r="H125" s="55" t="str">
        <f>"P"&amp;A109&amp;B118&amp;C121&amp;D125</f>
        <v>PBII3d</v>
      </c>
      <c r="I125" s="25"/>
    </row>
    <row r="126" spans="2:9" x14ac:dyDescent="0.2">
      <c r="D126" s="60" t="s">
        <v>266</v>
      </c>
      <c r="E126" s="43" t="s">
        <v>315</v>
      </c>
      <c r="F126" s="84">
        <f>IF($G$2="ZŁ",SUMIFS(konfiguracja!$H$5:$H$1000,konfiguracja!$F$5:$F$1000,H126),(SUMIFS(konfiguracja!$H$5:$H$1000,konfiguracja!$F$5:$F$1000,H126))/1000)</f>
        <v>0</v>
      </c>
      <c r="G126" s="25"/>
      <c r="H126" s="55" t="str">
        <f>"P"&amp;A109&amp;B118&amp;C121&amp;D126</f>
        <v>PBII3e</v>
      </c>
      <c r="I126" s="25"/>
    </row>
    <row r="127" spans="2:9" x14ac:dyDescent="0.2">
      <c r="B127" s="265" t="s">
        <v>270</v>
      </c>
      <c r="C127" s="266"/>
      <c r="D127" s="267"/>
      <c r="E127" s="51" t="s">
        <v>384</v>
      </c>
      <c r="F127" s="56">
        <f>F128+F133+F138+F150</f>
        <v>527058.152</v>
      </c>
      <c r="G127" s="25"/>
      <c r="H127" s="53" t="s">
        <v>385</v>
      </c>
      <c r="I127" s="25"/>
    </row>
    <row r="128" spans="2:9" x14ac:dyDescent="0.2">
      <c r="C128" s="268">
        <v>1</v>
      </c>
      <c r="D128" s="269"/>
      <c r="E128" s="57" t="s">
        <v>376</v>
      </c>
      <c r="F128" s="75">
        <f>F129+F132</f>
        <v>0</v>
      </c>
      <c r="G128" s="25"/>
      <c r="H128" s="59" t="s">
        <v>386</v>
      </c>
      <c r="I128" s="25"/>
    </row>
    <row r="129" spans="3:9" x14ac:dyDescent="0.2">
      <c r="D129" s="65" t="s">
        <v>258</v>
      </c>
      <c r="E129" s="69" t="s">
        <v>387</v>
      </c>
      <c r="F129" s="70">
        <f>SUM(F130:F131)</f>
        <v>0</v>
      </c>
      <c r="G129" s="25"/>
      <c r="H129" s="71" t="s">
        <v>388</v>
      </c>
      <c r="I129" s="25"/>
    </row>
    <row r="130" spans="3:9" x14ac:dyDescent="0.2">
      <c r="D130" s="25">
        <v>1</v>
      </c>
      <c r="E130" s="43" t="s">
        <v>313</v>
      </c>
      <c r="F130" s="84">
        <f>IF($G$2="ZŁ",SUMIFS(konfiguracja!$H$5:$H$1000,konfiguracja!$F$5:$F$1000,H130),(SUMIFS(konfiguracja!$H$5:$H$1000,konfiguracja!$F$5:$F$1000,H130))/1000)</f>
        <v>0</v>
      </c>
      <c r="G130" s="25"/>
      <c r="H130" s="55" t="str">
        <f>"P"&amp;A109&amp;B127&amp;C128&amp;D129&amp;D130</f>
        <v>PBIII1a1</v>
      </c>
      <c r="I130" s="25"/>
    </row>
    <row r="131" spans="3:9" x14ac:dyDescent="0.2">
      <c r="D131" s="25">
        <v>2</v>
      </c>
      <c r="E131" s="43" t="s">
        <v>314</v>
      </c>
      <c r="F131" s="84">
        <f>IF($G$2="ZŁ",SUMIFS(konfiguracja!$H$5:$H$1000,konfiguracja!$F$5:$F$1000,H131),(SUMIFS(konfiguracja!$H$5:$H$1000,konfiguracja!$F$5:$F$1000,H131))/1000)</f>
        <v>0</v>
      </c>
      <c r="G131" s="25"/>
      <c r="H131" s="55" t="str">
        <f>"P"&amp;A109&amp;B127&amp;C128&amp;D129&amp;D131</f>
        <v>PBIII1a2</v>
      </c>
      <c r="I131" s="25"/>
    </row>
    <row r="132" spans="3:9" x14ac:dyDescent="0.2">
      <c r="D132" s="60" t="s">
        <v>260</v>
      </c>
      <c r="E132" s="43" t="s">
        <v>315</v>
      </c>
      <c r="F132" s="84">
        <f>IF($G$2="ZŁ",SUMIFS(konfiguracja!$H$5:$H$1000,konfiguracja!$F$5:$F$1000,H132),(SUMIFS(konfiguracja!$H$5:$H$1000,konfiguracja!$F$5:$F$1000,H132))/1000)</f>
        <v>0</v>
      </c>
      <c r="G132" s="25"/>
      <c r="H132" s="55" t="str">
        <f>"P"&amp;A109&amp;B127&amp;C128&amp;D132</f>
        <v>PBIII1b</v>
      </c>
      <c r="I132" s="25"/>
    </row>
    <row r="133" spans="3:9" x14ac:dyDescent="0.2">
      <c r="C133" s="268">
        <v>2</v>
      </c>
      <c r="D133" s="269"/>
      <c r="E133" s="57" t="s">
        <v>389</v>
      </c>
      <c r="F133" s="75">
        <f>F134+F137</f>
        <v>0</v>
      </c>
      <c r="G133" s="25"/>
      <c r="H133" s="59" t="s">
        <v>390</v>
      </c>
      <c r="I133" s="25"/>
    </row>
    <row r="134" spans="3:9" x14ac:dyDescent="0.2">
      <c r="D134" s="65" t="s">
        <v>258</v>
      </c>
      <c r="E134" s="69" t="s">
        <v>387</v>
      </c>
      <c r="F134" s="70">
        <f>SUM(F135:F136)</f>
        <v>0</v>
      </c>
      <c r="G134" s="25"/>
      <c r="H134" s="71" t="s">
        <v>391</v>
      </c>
      <c r="I134" s="25"/>
    </row>
    <row r="135" spans="3:9" x14ac:dyDescent="0.2">
      <c r="D135" s="25">
        <v>1</v>
      </c>
      <c r="E135" s="43" t="s">
        <v>313</v>
      </c>
      <c r="F135" s="84">
        <f>IF($G$2="ZŁ",SUMIFS(konfiguracja!$H$5:$H$1000,konfiguracja!$F$5:$F$1000,H135),(SUMIFS(konfiguracja!$H$5:$H$1000,konfiguracja!$F$5:$F$1000,H135))/1000)</f>
        <v>0</v>
      </c>
      <c r="G135" s="25"/>
      <c r="H135" s="55" t="str">
        <f>"P"&amp;A109&amp;B127&amp;C133&amp;D134&amp;D135</f>
        <v>PBIII2a1</v>
      </c>
      <c r="I135" s="25"/>
    </row>
    <row r="136" spans="3:9" x14ac:dyDescent="0.2">
      <c r="D136" s="25">
        <v>2</v>
      </c>
      <c r="E136" s="43" t="s">
        <v>314</v>
      </c>
      <c r="F136" s="84">
        <f>IF($G$2="ZŁ",SUMIFS(konfiguracja!$H$5:$H$1000,konfiguracja!$F$5:$F$1000,H136),(SUMIFS(konfiguracja!$H$5:$H$1000,konfiguracja!$F$5:$F$1000,H136))/1000)</f>
        <v>0</v>
      </c>
      <c r="G136" s="25"/>
      <c r="H136" s="55" t="str">
        <f>"P"&amp;A109&amp;B127&amp;C133&amp;D134&amp;D136</f>
        <v>PBIII2a2</v>
      </c>
      <c r="I136" s="25"/>
    </row>
    <row r="137" spans="3:9" x14ac:dyDescent="0.2">
      <c r="D137" s="60" t="s">
        <v>260</v>
      </c>
      <c r="E137" s="43" t="s">
        <v>315</v>
      </c>
      <c r="F137" s="84">
        <f>IF($G$2="ZŁ",SUMIFS(konfiguracja!$H$5:$H$1000,konfiguracja!$F$5:$F$1000,H137),(SUMIFS(konfiguracja!$H$5:$H$1000,konfiguracja!$F$5:$F$1000,H137))/1000)</f>
        <v>0</v>
      </c>
      <c r="G137" s="25"/>
      <c r="H137" s="55" t="str">
        <f>"P"&amp;A109&amp;B127&amp;C133&amp;D137</f>
        <v>PBIII2b</v>
      </c>
      <c r="I137" s="25"/>
    </row>
    <row r="138" spans="3:9" x14ac:dyDescent="0.2">
      <c r="C138" s="268">
        <v>3</v>
      </c>
      <c r="D138" s="269"/>
      <c r="E138" s="57" t="s">
        <v>378</v>
      </c>
      <c r="F138" s="75">
        <f>F139+F140+F141+F142+F145+F146+F147+F148+F149</f>
        <v>527058.152</v>
      </c>
      <c r="G138" s="25"/>
      <c r="H138" s="59" t="s">
        <v>392</v>
      </c>
      <c r="I138" s="25"/>
    </row>
    <row r="139" spans="3:9" x14ac:dyDescent="0.2">
      <c r="D139" s="60" t="s">
        <v>258</v>
      </c>
      <c r="E139" s="43" t="s">
        <v>380</v>
      </c>
      <c r="F139" s="84">
        <f>IF($G$2="ZŁ",SUMIFS(konfiguracja!$H$5:$H$1000,konfiguracja!$F$5:$F$1000,H139),(SUMIFS(konfiguracja!$H$5:$H$1000,konfiguracja!$F$5:$F$1000,H139))/1000)</f>
        <v>0</v>
      </c>
      <c r="G139" s="25"/>
      <c r="H139" s="55" t="str">
        <f>"P"&amp;A109&amp;B127&amp;C138&amp;D139</f>
        <v>PBIII3a</v>
      </c>
      <c r="I139" s="25"/>
    </row>
    <row r="140" spans="3:9" x14ac:dyDescent="0.2">
      <c r="D140" s="60" t="s">
        <v>260</v>
      </c>
      <c r="E140" s="43" t="s">
        <v>381</v>
      </c>
      <c r="F140" s="84">
        <f>IF($G$2="ZŁ",SUMIFS(konfiguracja!$H$5:$H$1000,konfiguracja!$F$5:$F$1000,H140),(SUMIFS(konfiguracja!$H$5:$H$1000,konfiguracja!$F$5:$F$1000,H140))/1000)</f>
        <v>0</v>
      </c>
      <c r="G140" s="25"/>
      <c r="H140" s="55" t="str">
        <f>"P"&amp;A109&amp;B127&amp;C138&amp;D140</f>
        <v>PBIII3b</v>
      </c>
      <c r="I140" s="25"/>
    </row>
    <row r="141" spans="3:9" x14ac:dyDescent="0.2">
      <c r="D141" s="60" t="s">
        <v>262</v>
      </c>
      <c r="E141" s="43" t="s">
        <v>382</v>
      </c>
      <c r="F141" s="84">
        <f>IF($G$2="ZŁ",SUMIFS(konfiguracja!$H$5:$H$1000,konfiguracja!$F$5:$F$1000,H141),(SUMIFS(konfiguracja!$H$5:$H$1000,konfiguracja!$F$5:$F$1000,H141))/1000)</f>
        <v>0</v>
      </c>
      <c r="G141" s="25"/>
      <c r="H141" s="55" t="str">
        <f>"P"&amp;A109&amp;B127&amp;C138&amp;D141</f>
        <v>PBIII3c</v>
      </c>
      <c r="I141" s="25"/>
    </row>
    <row r="142" spans="3:9" x14ac:dyDescent="0.2">
      <c r="D142" s="65" t="s">
        <v>264</v>
      </c>
      <c r="E142" s="69" t="s">
        <v>387</v>
      </c>
      <c r="F142" s="70">
        <f>SUM(F143:F144)</f>
        <v>140804.432</v>
      </c>
      <c r="G142" s="25"/>
      <c r="H142" s="71" t="s">
        <v>393</v>
      </c>
      <c r="I142" s="25"/>
    </row>
    <row r="143" spans="3:9" x14ac:dyDescent="0.2">
      <c r="D143" s="25">
        <v>1</v>
      </c>
      <c r="E143" s="43" t="s">
        <v>313</v>
      </c>
      <c r="F143" s="84">
        <f>IF($G$2="ZŁ",SUMIFS(konfiguracja!$H$5:$H$1000,konfiguracja!$F$5:$F$1000,H143),(SUMIFS(konfiguracja!$H$5:$H$1000,konfiguracja!$F$5:$F$1000,H143))/1000)</f>
        <v>140804.432</v>
      </c>
      <c r="G143" s="25"/>
      <c r="H143" s="55" t="str">
        <f>"P"&amp;A109&amp;B127&amp;C138&amp;D142&amp;D143</f>
        <v>PBIII3d1</v>
      </c>
      <c r="I143" s="25"/>
    </row>
    <row r="144" spans="3:9" x14ac:dyDescent="0.2">
      <c r="D144" s="25">
        <v>2</v>
      </c>
      <c r="E144" s="43" t="s">
        <v>314</v>
      </c>
      <c r="F144" s="84">
        <f>IF($G$2="ZŁ",SUMIFS(konfiguracja!$H$5:$H$1000,konfiguracja!$F$5:$F$1000,H144),(SUMIFS(konfiguracja!$H$5:$H$1000,konfiguracja!$F$5:$F$1000,H144))/1000)</f>
        <v>0</v>
      </c>
      <c r="G144" s="25"/>
      <c r="H144" s="55" t="str">
        <f>"P"&amp;A109&amp;B127&amp;C138&amp;D142&amp;D144</f>
        <v>PBIII3d2</v>
      </c>
      <c r="I144" s="25"/>
    </row>
    <row r="145" spans="2:9" x14ac:dyDescent="0.2">
      <c r="D145" s="60" t="s">
        <v>266</v>
      </c>
      <c r="E145" s="43" t="s">
        <v>394</v>
      </c>
      <c r="F145" s="84">
        <f>IF($G$2="ZŁ",SUMIFS(konfiguracja!$H$5:$H$1000,konfiguracja!$F$5:$F$1000,H145),(SUMIFS(konfiguracja!$H$5:$H$1000,konfiguracja!$F$5:$F$1000,H145))/1000)</f>
        <v>0</v>
      </c>
      <c r="G145" s="25"/>
      <c r="H145" s="55" t="str">
        <f>"P"&amp;A109&amp;B127&amp;C138&amp;D145</f>
        <v>PBIII3e</v>
      </c>
      <c r="I145" s="25"/>
    </row>
    <row r="146" spans="2:9" x14ac:dyDescent="0.2">
      <c r="D146" s="60" t="s">
        <v>395</v>
      </c>
      <c r="E146" s="43" t="s">
        <v>383</v>
      </c>
      <c r="F146" s="84">
        <f>IF($G$2="ZŁ",SUMIFS(konfiguracja!$H$5:$H$1000,konfiguracja!$F$5:$F$1000,H146),(SUMIFS(konfiguracja!$H$5:$H$1000,konfiguracja!$F$5:$F$1000,H146))/1000)</f>
        <v>0</v>
      </c>
      <c r="G146" s="25"/>
      <c r="H146" s="55" t="str">
        <f>"P"&amp;A109&amp;B127&amp;C138&amp;D146</f>
        <v>PBIII3f</v>
      </c>
      <c r="I146" s="25"/>
    </row>
    <row r="147" spans="2:9" x14ac:dyDescent="0.2">
      <c r="D147" s="60" t="s">
        <v>396</v>
      </c>
      <c r="E147" s="43" t="s">
        <v>397</v>
      </c>
      <c r="F147" s="84">
        <f>IF($G$2="ZŁ",SUMIFS(konfiguracja!$H$5:$H$1000,konfiguracja!$F$5:$F$1000,H147),(SUMIFS(konfiguracja!$H$5:$H$1000,konfiguracja!$F$5:$F$1000,H147))/1000)</f>
        <v>193053.72</v>
      </c>
      <c r="G147" s="25"/>
      <c r="H147" s="55" t="str">
        <f>"P"&amp;A109&amp;B127&amp;C138&amp;D147</f>
        <v>PBIII3g</v>
      </c>
      <c r="I147" s="25"/>
    </row>
    <row r="148" spans="2:9" x14ac:dyDescent="0.2">
      <c r="D148" s="60" t="s">
        <v>398</v>
      </c>
      <c r="E148" s="43" t="s">
        <v>399</v>
      </c>
      <c r="F148" s="84">
        <f>IF($G$2="ZŁ",SUMIFS(konfiguracja!$H$5:$H$1000,konfiguracja!$F$5:$F$1000,H148),(SUMIFS(konfiguracja!$H$5:$H$1000,konfiguracja!$F$5:$F$1000,H148))/1000)</f>
        <v>193200</v>
      </c>
      <c r="G148" s="25"/>
      <c r="H148" s="55" t="str">
        <f>"P"&amp;A109&amp;B127&amp;C138&amp;D148</f>
        <v>PBIII3h</v>
      </c>
      <c r="I148" s="25"/>
    </row>
    <row r="149" spans="2:9" x14ac:dyDescent="0.2">
      <c r="D149" s="61" t="s">
        <v>400</v>
      </c>
      <c r="E149" s="43" t="s">
        <v>315</v>
      </c>
      <c r="F149" s="84">
        <f>IF($G$2="ZŁ",SUMIFS(konfiguracja!$H$5:$H$1000,konfiguracja!$F$5:$F$1000,H149),(SUMIFS(konfiguracja!$H$5:$H$1000,konfiguracja!$F$5:$F$1000,H149))/1000)</f>
        <v>0</v>
      </c>
      <c r="G149" s="25"/>
      <c r="H149" s="55" t="str">
        <f>"P"&amp;A109&amp;B127&amp;C138&amp;D149</f>
        <v>PBIII3i</v>
      </c>
      <c r="I149" s="25"/>
    </row>
    <row r="150" spans="2:9" x14ac:dyDescent="0.2">
      <c r="C150" s="264">
        <v>4</v>
      </c>
      <c r="D150" s="264"/>
      <c r="E150" s="43" t="s">
        <v>401</v>
      </c>
      <c r="F150" s="84">
        <f>IF($G$2="ZŁ",SUMIFS(konfiguracja!$H$5:$H$1000,konfiguracja!$F$5:$F$1000,H150),(SUMIFS(konfiguracja!$H$5:$H$1000,konfiguracja!$F$5:$F$1000,H150))/1000)</f>
        <v>0</v>
      </c>
      <c r="G150" s="25"/>
      <c r="H150" s="55" t="str">
        <f>"P"&amp;A109&amp;B127&amp;C150</f>
        <v>PBIII4</v>
      </c>
      <c r="I150" s="25"/>
    </row>
    <row r="151" spans="2:9" x14ac:dyDescent="0.2">
      <c r="B151" s="270" t="s">
        <v>276</v>
      </c>
      <c r="C151" s="270"/>
      <c r="D151" s="270"/>
      <c r="E151" s="51" t="s">
        <v>402</v>
      </c>
      <c r="F151" s="56">
        <f>SUM(F152:F153)</f>
        <v>991.66666666666697</v>
      </c>
      <c r="G151" s="25"/>
      <c r="H151" s="63" t="s">
        <v>403</v>
      </c>
      <c r="I151" s="25"/>
    </row>
    <row r="152" spans="2:9" x14ac:dyDescent="0.2">
      <c r="C152" s="264">
        <v>1</v>
      </c>
      <c r="D152" s="264"/>
      <c r="E152" s="43" t="s">
        <v>404</v>
      </c>
      <c r="F152" s="84">
        <f>IF($G$2="ZŁ",SUMIFS(konfiguracja!$H$5:$H$1000,konfiguracja!$F$5:$F$1000,H152),(SUMIFS(konfiguracja!$H$5:$H$1000,konfiguracja!$F$5:$F$1000,H152))/1000)</f>
        <v>0</v>
      </c>
      <c r="G152" s="25"/>
      <c r="H152" s="55" t="str">
        <f>"P"&amp;A109&amp;B151&amp;C152</f>
        <v>PBIV1</v>
      </c>
      <c r="I152" s="25"/>
    </row>
    <row r="153" spans="2:9" ht="13.5" thickBot="1" x14ac:dyDescent="0.25">
      <c r="C153" s="264">
        <v>2</v>
      </c>
      <c r="D153" s="264"/>
      <c r="E153" s="43" t="s">
        <v>296</v>
      </c>
      <c r="F153" s="84">
        <f>IF($G$2="ZŁ",SUMIFS(konfiguracja!$H$5:$H$1000,konfiguracja!$F$5:$F$1000,H153),(SUMIFS(konfiguracja!$H$5:$H$1000,konfiguracja!$F$5:$F$1000,H153))/1000)</f>
        <v>991.66666666666697</v>
      </c>
      <c r="G153" s="25"/>
      <c r="H153" s="62" t="str">
        <f>"P"&amp;A109&amp;B151&amp;C153</f>
        <v>PBIV2</v>
      </c>
      <c r="I153" s="25"/>
    </row>
    <row r="154" spans="2:9" ht="13.5" thickBot="1" x14ac:dyDescent="0.25">
      <c r="E154" s="76" t="s">
        <v>405</v>
      </c>
      <c r="F154" s="77">
        <f>F97+F109</f>
        <v>895121.23199999996</v>
      </c>
      <c r="G154" s="25"/>
      <c r="H154" s="85" t="s">
        <v>406</v>
      </c>
      <c r="I154" s="25"/>
    </row>
    <row r="155" spans="2:9" x14ac:dyDescent="0.2">
      <c r="G155" s="25"/>
      <c r="H155" s="37"/>
      <c r="I155" s="25"/>
    </row>
    <row r="156" spans="2:9" x14ac:dyDescent="0.2">
      <c r="G156" s="25"/>
      <c r="H156" s="37"/>
      <c r="I156" s="25"/>
    </row>
    <row r="157" spans="2:9" x14ac:dyDescent="0.2">
      <c r="G157" s="25"/>
      <c r="H157" s="37"/>
      <c r="I157" s="25"/>
    </row>
  </sheetData>
  <mergeCells count="66">
    <mergeCell ref="L3:N3"/>
    <mergeCell ref="A4:E4"/>
    <mergeCell ref="A6:D6"/>
    <mergeCell ref="B7:D7"/>
    <mergeCell ref="C8:D8"/>
    <mergeCell ref="B25:D25"/>
    <mergeCell ref="C9:D9"/>
    <mergeCell ref="C10:D10"/>
    <mergeCell ref="C11:D11"/>
    <mergeCell ref="B12:D12"/>
    <mergeCell ref="C13:D13"/>
    <mergeCell ref="C19:D19"/>
    <mergeCell ref="C20:D20"/>
    <mergeCell ref="B21:D21"/>
    <mergeCell ref="C22:D22"/>
    <mergeCell ref="C23:D23"/>
    <mergeCell ref="C24:D24"/>
    <mergeCell ref="C52:D52"/>
    <mergeCell ref="C26:D26"/>
    <mergeCell ref="C27:D27"/>
    <mergeCell ref="C28:D28"/>
    <mergeCell ref="C44:D44"/>
    <mergeCell ref="B45:D45"/>
    <mergeCell ref="C46:D46"/>
    <mergeCell ref="C47:D47"/>
    <mergeCell ref="A48:D48"/>
    <mergeCell ref="B49:D49"/>
    <mergeCell ref="C50:D50"/>
    <mergeCell ref="C51:D51"/>
    <mergeCell ref="A92:D92"/>
    <mergeCell ref="C53:D53"/>
    <mergeCell ref="C54:D54"/>
    <mergeCell ref="B55:D55"/>
    <mergeCell ref="C56:D56"/>
    <mergeCell ref="C61:D61"/>
    <mergeCell ref="C66:D66"/>
    <mergeCell ref="B73:D73"/>
    <mergeCell ref="C74:D74"/>
    <mergeCell ref="C89:D89"/>
    <mergeCell ref="B90:D90"/>
    <mergeCell ref="A91:D91"/>
    <mergeCell ref="A97:D97"/>
    <mergeCell ref="B98:D98"/>
    <mergeCell ref="B99:D99"/>
    <mergeCell ref="B101:D101"/>
    <mergeCell ref="B103:D103"/>
    <mergeCell ref="C121:D121"/>
    <mergeCell ref="B106:D106"/>
    <mergeCell ref="B107:D107"/>
    <mergeCell ref="B108:D108"/>
    <mergeCell ref="A109:D109"/>
    <mergeCell ref="B110:D110"/>
    <mergeCell ref="C111:D111"/>
    <mergeCell ref="C112:D112"/>
    <mergeCell ref="C115:D115"/>
    <mergeCell ref="B118:D118"/>
    <mergeCell ref="C119:D119"/>
    <mergeCell ref="C120:D120"/>
    <mergeCell ref="C152:D152"/>
    <mergeCell ref="C153:D153"/>
    <mergeCell ref="B127:D127"/>
    <mergeCell ref="C128:D128"/>
    <mergeCell ref="C133:D133"/>
    <mergeCell ref="C138:D138"/>
    <mergeCell ref="C150:D150"/>
    <mergeCell ref="B151:D151"/>
  </mergeCells>
  <conditionalFormatting sqref="L2">
    <cfRule type="cellIs" dxfId="19" priority="1" operator="equal">
      <formula>"UWAGA! Niespójne zaokrąglenie"</formula>
    </cfRule>
    <cfRule type="cellIs" dxfId="18" priority="2" operator="equal">
      <formula>"OK"</formula>
    </cfRule>
    <cfRule type="cellIs" dxfId="17" priority="3" operator="equal">
      <formula>"BŁĄD"</formula>
    </cfRule>
  </conditionalFormatting>
  <dataValidations count="1">
    <dataValidation type="list" allowBlank="1" showInputMessage="1" showErrorMessage="1" sqref="G2">
      <formula1>Rzad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59"/>
  <sheetViews>
    <sheetView showGridLines="0" workbookViewId="0">
      <pane ySplit="3" topLeftCell="A4" activePane="bottomLeft" state="frozen"/>
      <selection pane="bottomLeft" activeCell="C3" sqref="C3"/>
    </sheetView>
  </sheetViews>
  <sheetFormatPr defaultColWidth="8.7109375" defaultRowHeight="12.75" x14ac:dyDescent="0.2"/>
  <cols>
    <col min="1" max="1" width="8.5703125" style="25" customWidth="1"/>
    <col min="2" max="2" width="63" style="25" customWidth="1"/>
    <col min="3" max="3" width="19.42578125" style="25" customWidth="1"/>
    <col min="4" max="4" width="14.85546875" style="25" bestFit="1" customWidth="1"/>
    <col min="5" max="5" width="7.85546875" style="25" bestFit="1" customWidth="1"/>
    <col min="6" max="6" width="12.42578125" style="37" customWidth="1"/>
    <col min="7" max="16384" width="8.7109375" style="25"/>
  </cols>
  <sheetData>
    <row r="1" spans="1:8" x14ac:dyDescent="0.2">
      <c r="A1" s="34"/>
      <c r="B1" s="34"/>
      <c r="C1" s="86"/>
    </row>
    <row r="2" spans="1:8" x14ac:dyDescent="0.2">
      <c r="A2" s="87"/>
      <c r="B2" s="88" t="s">
        <v>237</v>
      </c>
      <c r="C2" s="86"/>
    </row>
    <row r="3" spans="1:8" x14ac:dyDescent="0.2">
      <c r="A3" s="89"/>
      <c r="B3" s="90" t="str">
        <f>"RACHUNEK ZYSKÓW I STRAT za  "&amp;C5&amp;"  rok"</f>
        <v>RACHUNEK ZYSKÓW I STRAT za  2019  rok</v>
      </c>
      <c r="C3" s="90" t="s">
        <v>407</v>
      </c>
      <c r="D3" s="40" t="s">
        <v>238</v>
      </c>
      <c r="E3" s="41" t="s">
        <v>239</v>
      </c>
      <c r="H3" s="91"/>
    </row>
    <row r="4" spans="1:8" ht="13.5" thickBot="1" x14ac:dyDescent="0.25"/>
    <row r="5" spans="1:8" ht="14.45" customHeight="1" thickBot="1" x14ac:dyDescent="0.25">
      <c r="A5" s="92" t="s">
        <v>408</v>
      </c>
      <c r="B5" s="92" t="s">
        <v>409</v>
      </c>
      <c r="C5" s="93">
        <v>2019</v>
      </c>
      <c r="E5" s="94" t="s">
        <v>410</v>
      </c>
      <c r="F5" s="25"/>
    </row>
    <row r="6" spans="1:8" x14ac:dyDescent="0.2">
      <c r="A6" s="95" t="s">
        <v>240</v>
      </c>
      <c r="B6" s="96" t="s">
        <v>411</v>
      </c>
      <c r="C6" s="97">
        <f>IF($C$3="wariant porównawczy",SUM(C8:C11),SUM(C8:C9))</f>
        <v>590340</v>
      </c>
      <c r="E6" s="98" t="str">
        <f>IF(C3="wariant porównawczy","SUMA A","SUMA A")</f>
        <v>SUMA A</v>
      </c>
      <c r="F6" s="25"/>
    </row>
    <row r="7" spans="1:8" x14ac:dyDescent="0.2">
      <c r="A7" s="99" t="s">
        <v>412</v>
      </c>
      <c r="B7" s="100" t="s">
        <v>413</v>
      </c>
      <c r="C7" s="97">
        <f>IF($E$3="ZŁ",SUMIFS(konfiguracja!$L$5:$L$1000,konfiguracja!$J$5:$J$1000,E7),(SUMIFS(konfiguracja!$L$5:$L$1000,konfiguracja!$J$5:$J$1000,E7))/1000)</f>
        <v>0</v>
      </c>
      <c r="E7" s="55" t="str">
        <f>IF(C3="wariant porównawczy","A1","A1")</f>
        <v>A1</v>
      </c>
      <c r="F7" s="25"/>
    </row>
    <row r="8" spans="1:8" x14ac:dyDescent="0.2">
      <c r="A8" s="95" t="s">
        <v>246</v>
      </c>
      <c r="B8" s="96" t="s">
        <v>414</v>
      </c>
      <c r="C8" s="97">
        <f>IF($E$3="ZŁ",SUMIFS(konfiguracja!$L$5:$L$1000,konfiguracja!$J$5:$J$1000,E8),(SUMIFS(konfiguracja!$L$5:$L$1000,konfiguracja!$J$5:$J$1000,E8))/1000)</f>
        <v>0</v>
      </c>
      <c r="E8" s="55" t="str">
        <f>IF(C3="wariant porównawczy",A6&amp;A8,A6&amp;A8)</f>
        <v>AI</v>
      </c>
      <c r="F8" s="25"/>
    </row>
    <row r="9" spans="1:8" ht="25.5" x14ac:dyDescent="0.2">
      <c r="A9" s="95" t="s">
        <v>253</v>
      </c>
      <c r="B9" s="96" t="str">
        <f>IF(C3="wariant porównawczy","Zmiana stanu produktów (zwiększenie - wartość dodatnia, zmniejszenie - wartość ujemna)","Przychody netto ze sprzedaży towarów i materiałów")</f>
        <v>Zmiana stanu produktów (zwiększenie - wartość dodatnia, zmniejszenie - wartość ujemna)</v>
      </c>
      <c r="C9" s="97">
        <f>IF($E$3="ZŁ",SUMIFS(konfiguracja!$L$5:$L$1000,konfiguracja!$J$5:$J$1000,E9),(SUMIFS(konfiguracja!$L$5:$L$1000,konfiguracja!$J$5:$J$1000,E9))/1000)</f>
        <v>0</v>
      </c>
      <c r="E9" s="55" t="str">
        <f>IF(C3="wariant porównawczy",A6&amp;A9,A6&amp;A9)</f>
        <v>AII</v>
      </c>
      <c r="F9" s="25"/>
    </row>
    <row r="10" spans="1:8" x14ac:dyDescent="0.2">
      <c r="A10" s="95" t="str">
        <f>IF(C3="wariant porównawczy","III","B")</f>
        <v>III</v>
      </c>
      <c r="B10" s="96" t="str">
        <f>IF(C3="wariant porównawczy","Koszt wytworzenia produktów na własne potrzeby jednostki","Koszty sprzedanych produktów, towarów i materiałów, w tym:")</f>
        <v>Koszt wytworzenia produktów na własne potrzeby jednostki</v>
      </c>
      <c r="C10" s="97">
        <f>IF(C3="wariant porównawczy",IF($E$3="ZŁ",SUMIFS(konfiguracja!$L$5:$L$1000,konfiguracja!$J$5:$J$1000,E10),(SUMIFS(konfiguracja!$L$5:$L$1000,konfiguracja!$J$5:$J$1000,E10))/1000),SUM(C12:C13))</f>
        <v>0</v>
      </c>
      <c r="E10" s="55" t="str">
        <f>IF(C3="wariant porównawczy",A6&amp;A10,"SUMA"&amp;" "&amp;A10)</f>
        <v>AIII</v>
      </c>
      <c r="F10" s="25"/>
    </row>
    <row r="11" spans="1:8" x14ac:dyDescent="0.2">
      <c r="A11" s="95" t="str">
        <f>IF(C3="wariant porównawczy","IV","-")</f>
        <v>IV</v>
      </c>
      <c r="B11" s="96" t="str">
        <f>IF(C3="wariant porównawczy","Przychody netto ze sprzedaży towarów i materiałów","jednostkom powiązanym")</f>
        <v>Przychody netto ze sprzedaży towarów i materiałów</v>
      </c>
      <c r="C11" s="97">
        <f>IF($E$3="ZŁ",SUMIFS(konfiguracja!$L$5:$L$1000,konfiguracja!$J$5:$J$1000,E11),(SUMIFS(konfiguracja!$L$5:$L$1000,konfiguracja!$J$5:$J$1000,E11))/1000)</f>
        <v>590340</v>
      </c>
      <c r="E11" s="55" t="str">
        <f>IF(C3="wariant porównawczy",A6&amp;A11,A10&amp;"1")</f>
        <v>AIV</v>
      </c>
      <c r="F11" s="25"/>
    </row>
    <row r="12" spans="1:8" x14ac:dyDescent="0.2">
      <c r="A12" s="95" t="str">
        <f>IF(C3="wariant porównawczy","B","I")</f>
        <v>B</v>
      </c>
      <c r="B12" s="96" t="str">
        <f>IF(C3="wariant porównawczy","Koszty działalności operacyjnej","Koszt wytworzenia sprzedanych produktów")</f>
        <v>Koszty działalności operacyjnej</v>
      </c>
      <c r="C12" s="97">
        <f>IF($C$3="wariant porównawczy",SUM(C13+C14+C15+C16+C18+C19+C21+C22),IF(E3="ZŁ",SUMIFS(konfiguracja!$L$5:$L$1000,konfiguracja!$J$5:$J$1000,E12),(SUMIFS(konfiguracja!$L$5:$L$1000,konfiguracja!$J$5:$J$1000,E12))/1000))</f>
        <v>249490.18666666665</v>
      </c>
      <c r="E12" s="55" t="str">
        <f>IF(C3="wariant porównawczy","SUMA"&amp;" "&amp;A12,A10&amp;A12)</f>
        <v>SUMA B</v>
      </c>
      <c r="F12" s="25"/>
    </row>
    <row r="13" spans="1:8" x14ac:dyDescent="0.2">
      <c r="A13" s="95" t="str">
        <f>IF(C3="wariant porównawczy","I","II")</f>
        <v>I</v>
      </c>
      <c r="B13" s="96" t="str">
        <f>IF(C3="wariant porównawczy","Amortyzacja","Wartość sprzedanych towarów i materiałów")</f>
        <v>Amortyzacja</v>
      </c>
      <c r="C13" s="97">
        <f>IF($E$3="ZŁ",SUMIFS(konfiguracja!$L$5:$L$1000,konfiguracja!$J$5:$J$1000,E13),(SUMIFS(konfiguracja!$L$5:$L$1000,konfiguracja!$J$5:$J$1000,E13))/1000)</f>
        <v>15479.999999999995</v>
      </c>
      <c r="E13" s="55" t="str">
        <f>IF(C3="wariant porównawczy",A12&amp;A13,A10&amp;A13)</f>
        <v>BI</v>
      </c>
      <c r="F13" s="25"/>
    </row>
    <row r="14" spans="1:8" x14ac:dyDescent="0.2">
      <c r="A14" s="95" t="str">
        <f>IF(C3="wariant porównawczy","II","C")</f>
        <v>II</v>
      </c>
      <c r="B14" s="96" t="str">
        <f>IF(C3="wariant porównawczy","Zużycie materiałów i energii","Zysk (strata) brutto ze sprzedaży (A-B)")</f>
        <v>Zużycie materiałów i energii</v>
      </c>
      <c r="C14" s="97">
        <f>IF(C3="wariant porównawczy",IF($E$3="ZŁ",SUMIFS(konfiguracja!$L$5:$L$1000,konfiguracja!$J$5:$J$1000,E14),(SUMIFS(konfiguracja!$L$5:$L$1000,konfiguracja!$J$5:$J$1000,E14))/1000),C6-C10)</f>
        <v>991.66666666666697</v>
      </c>
      <c r="E14" s="55" t="str">
        <f>IF(C3="wariant porównawczy",A12&amp;A14,A14)</f>
        <v>BII</v>
      </c>
      <c r="F14" s="25"/>
    </row>
    <row r="15" spans="1:8" x14ac:dyDescent="0.2">
      <c r="A15" s="95" t="str">
        <f>IF(C3="wariant porównawczy","III","D")</f>
        <v>III</v>
      </c>
      <c r="B15" s="96" t="str">
        <f>IF(C3="wariant porównawczy","Usługi obce","Koszty sprzedaży")</f>
        <v>Usługi obce</v>
      </c>
      <c r="C15" s="97">
        <f>IF($E$3="ZŁ",SUMIFS(konfiguracja!$L$5:$L$1000,konfiguracja!$J$5:$J$1000,E15),(SUMIFS(konfiguracja!$L$5:$L$1000,konfiguracja!$J$5:$J$1000,E15))/1000)</f>
        <v>0</v>
      </c>
      <c r="E15" s="55" t="str">
        <f>IF(C3="wariant porównawczy",A12&amp;A15,A15)</f>
        <v>BIII</v>
      </c>
      <c r="F15" s="25"/>
    </row>
    <row r="16" spans="1:8" x14ac:dyDescent="0.2">
      <c r="A16" s="95" t="str">
        <f>IF(C3="wariant porównawczy","IV","E")</f>
        <v>IV</v>
      </c>
      <c r="B16" s="96" t="str">
        <f>IF(C3="wariant porównawczy","Podatki i opłaty, w tym:","Koszty ogólnego zarządu")</f>
        <v>Podatki i opłaty, w tym:</v>
      </c>
      <c r="C16" s="97">
        <f>IF($E$3="ZŁ",SUMIFS(konfiguracja!$L$5:$L$1000,konfiguracja!$J$5:$J$1000,E16),(SUMIFS(konfiguracja!$L$5:$L$1000,konfiguracja!$J$5:$J$1000,E16))/1000)</f>
        <v>0</v>
      </c>
      <c r="E16" s="55" t="str">
        <f>IF(C3="wariant porównawczy",A12&amp;A16,A16)</f>
        <v>BIV</v>
      </c>
      <c r="F16" s="25"/>
    </row>
    <row r="17" spans="1:6" x14ac:dyDescent="0.2">
      <c r="A17" s="95" t="str">
        <f>IF(C3="wariant porównawczy","-","F")</f>
        <v>-</v>
      </c>
      <c r="B17" s="96" t="str">
        <f>IF(C3="wariant porównawczy","podatek akcyzowy","Zysk (strata) ze sprzedaży (C-D-E)")</f>
        <v>podatek akcyzowy</v>
      </c>
      <c r="C17" s="97">
        <f>IF(C3="wariant porównawczy",IF($E$3="ZŁ",SUMIFS(konfiguracja!$L$5:$L$1000,konfiguracja!$J$5:$J$1000,E17),(SUMIFS(konfiguracja!$L$5:$L$1000,konfiguracja!$J$5:$J$1000,E17))/1000),C14-C15-C16)</f>
        <v>0</v>
      </c>
      <c r="E17" s="55" t="str">
        <f>IF(C3="wariant porównawczy",A12&amp;A16&amp;"1",A17)</f>
        <v>BIV1</v>
      </c>
      <c r="F17" s="25"/>
    </row>
    <row r="18" spans="1:6" x14ac:dyDescent="0.2">
      <c r="A18" s="95" t="str">
        <f>IF(C3="wariant porównawczy","V","G")</f>
        <v>V</v>
      </c>
      <c r="B18" s="96" t="str">
        <f>IF(C3="wariant porównawczy","Wynagrodzenia","Pozostałe przychody operacyjne")</f>
        <v>Wynagrodzenia</v>
      </c>
      <c r="C18" s="97">
        <f>IF(C3="wariant porównawczy",IF($E$3="ZŁ",SUMIFS(konfiguracja!$L$5:$L$1000,konfiguracja!$J$5:$J$1000,E18),(SUMIFS(konfiguracja!$L$5:$L$1000,konfiguracja!$J$5:$J$1000,E18))/1000),SUM(C19:C22))</f>
        <v>193200</v>
      </c>
      <c r="E18" s="55" t="str">
        <f>IF(C3="wariant porównawczy",A12&amp;A18,"SUMA"&amp;" "&amp;A18)</f>
        <v>BV</v>
      </c>
      <c r="F18" s="25"/>
    </row>
    <row r="19" spans="1:6" x14ac:dyDescent="0.2">
      <c r="A19" s="95" t="str">
        <f>IF(C3="wariant porównawczy","VI","I")</f>
        <v>VI</v>
      </c>
      <c r="B19" s="96" t="str">
        <f>IF(C3="wariant porównawczy","Ubezpieczenia społeczne i inne świadczenia, w tym:","Zysk z tytułu rozchodu niefinansowych aktywów trwałych")</f>
        <v>Ubezpieczenia społeczne i inne świadczenia, w tym:</v>
      </c>
      <c r="C19" s="97">
        <f>IF($E$3="ZŁ",SUMIFS(konfiguracja!$L$5:$L$1000,konfiguracja!$J$5:$J$1000,E19),(SUMIFS(konfiguracja!$L$5:$L$1000,konfiguracja!$J$5:$J$1000,E19))/1000)</f>
        <v>39818.519999999997</v>
      </c>
      <c r="E19" s="55" t="str">
        <f>IF(C3="wariant porównawczy",A12&amp;A19,A18&amp;A19)</f>
        <v>BVI</v>
      </c>
      <c r="F19" s="25"/>
    </row>
    <row r="20" spans="1:6" x14ac:dyDescent="0.2">
      <c r="A20" s="95" t="str">
        <f>IF(C3="wariant porównawczy","-","II")</f>
        <v>-</v>
      </c>
      <c r="B20" s="96" t="str">
        <f>IF(C3="wariant porównawczy","emerytalne","Dotacje")</f>
        <v>emerytalne</v>
      </c>
      <c r="C20" s="97">
        <f>IF($E$3="ZŁ",SUMIFS(konfiguracja!$L$5:$L$1000,konfiguracja!$J$5:$J$1000,E20),(SUMIFS(konfiguracja!$L$5:$L$1000,konfiguracja!$J$5:$J$1000,E20))/1000)</f>
        <v>0</v>
      </c>
      <c r="E20" s="55" t="str">
        <f>IF(C3="wariant porównawczy",A12&amp;A19&amp;"1",A18&amp;A20)</f>
        <v>BVI1</v>
      </c>
      <c r="F20" s="25"/>
    </row>
    <row r="21" spans="1:6" x14ac:dyDescent="0.2">
      <c r="A21" s="95" t="str">
        <f>IF(C3="wariant porównawczy","VII","III")</f>
        <v>VII</v>
      </c>
      <c r="B21" s="96" t="str">
        <f>IF(C3="wariant porównawczy","Pozostałe koszty rodzajowe","Aktualizacja wartości aktywów niefinansowych")</f>
        <v>Pozostałe koszty rodzajowe</v>
      </c>
      <c r="C21" s="97">
        <f>IF($E$3="ZŁ",SUMIFS(konfiguracja!$L$5:$L$1000,konfiguracja!$J$5:$J$1000,E21),(SUMIFS(konfiguracja!$L$5:$L$1000,konfiguracja!$J$5:$J$1000,E21))/1000)</f>
        <v>0</v>
      </c>
      <c r="E21" s="55" t="str">
        <f>IF(C3="wariant porównawczy",A12&amp;A21,A18&amp;A21)</f>
        <v>BVII</v>
      </c>
      <c r="F21" s="25"/>
    </row>
    <row r="22" spans="1:6" x14ac:dyDescent="0.2">
      <c r="A22" s="95" t="str">
        <f>IF(C3="wariant porównawczy","VIII","IV")</f>
        <v>VIII</v>
      </c>
      <c r="B22" s="96" t="str">
        <f>IF(C3="wariant porównawczy","Wartość sprzedanych towarów i materiałów","Inne przychody operacyjne")</f>
        <v>Wartość sprzedanych towarów i materiałów</v>
      </c>
      <c r="C22" s="97">
        <f>IF($E$3="ZŁ",SUMIFS(konfiguracja!$L$5:$L$1000,konfiguracja!$J$5:$J$1000,E22),(SUMIFS(konfiguracja!$L$5:$L$1000,konfiguracja!$J$5:$J$1000,E22))/1000)</f>
        <v>0</v>
      </c>
      <c r="E22" s="55" t="str">
        <f>IF(C3="wariant porównawczy",A12&amp;A22,A18&amp;A22)</f>
        <v>BVIII</v>
      </c>
      <c r="F22" s="25"/>
    </row>
    <row r="23" spans="1:6" x14ac:dyDescent="0.2">
      <c r="A23" s="95" t="str">
        <f>IF(C3="wariant porównawczy","C","H")</f>
        <v>C</v>
      </c>
      <c r="B23" s="96" t="str">
        <f>IF(C3="wariant porównawczy","Zysk (strata) na sprzedaży (A-B)","Pozostałe koszty operacyjne")</f>
        <v>Zysk (strata) na sprzedaży (A-B)</v>
      </c>
      <c r="C23" s="97">
        <f>IF($C$3="wariant porównawczy",C6-C12,SUM(C24:C27))</f>
        <v>340849.81333333335</v>
      </c>
      <c r="E23" s="55" t="str">
        <f>IF(C3="wariant porównawczy",A23,"SUMA"&amp;" "&amp;A23)</f>
        <v>C</v>
      </c>
      <c r="F23" s="25"/>
    </row>
    <row r="24" spans="1:6" x14ac:dyDescent="0.2">
      <c r="A24" s="95" t="str">
        <f>IF(C3="wariant porównawczy","D","I")</f>
        <v>D</v>
      </c>
      <c r="B24" s="96" t="str">
        <f>IF(C3="wariant porównawczy","Pozostałe przychody operacyjne","Strata z tytułu rozchodu niefinansowych aktywów trwałych")</f>
        <v>Pozostałe przychody operacyjne</v>
      </c>
      <c r="C24" s="97">
        <f>IF(C3="wariant porównawczy",SUM(C25:C27),IF($E$3="ZŁ",SUMIFS(konfiguracja!$L$5:$L$1000,konfiguracja!$J$5:$J$1000,E24),(SUMIFS(konfiguracja!$L$5:$L$1000,konfiguracja!$J$5:$J$1000,E24))/1000))</f>
        <v>75900</v>
      </c>
      <c r="E24" s="55" t="str">
        <f>IF(C3="wariant porównawczy","SUMA"&amp;" "&amp;A24,A23&amp;A24)</f>
        <v>SUMA D</v>
      </c>
      <c r="F24" s="25"/>
    </row>
    <row r="25" spans="1:6" x14ac:dyDescent="0.2">
      <c r="A25" s="95" t="str">
        <f>IF(C3="wariant porównawczy","I","II")</f>
        <v>I</v>
      </c>
      <c r="B25" s="96" t="str">
        <f>IF(C3="wariant porównawczy","Zysk ze zbycia niefinansowych aktywów trwałych","Aktualizacja wartości aktywów niefinansowych")</f>
        <v>Zysk ze zbycia niefinansowych aktywów trwałych</v>
      </c>
      <c r="C25" s="97">
        <f>IF($E$3="ZŁ",SUMIFS(konfiguracja!$L$5:$L$1000,konfiguracja!$J$5:$J$1000,E25),(SUMIFS(konfiguracja!$L$5:$L$1000,konfiguracja!$J$5:$J$1000,E25))/1000)</f>
        <v>0</v>
      </c>
      <c r="E25" s="55" t="str">
        <f>IF(C3="wariant porównawczy",A24&amp;A25,A23&amp;A25)</f>
        <v>DI</v>
      </c>
      <c r="F25" s="25"/>
    </row>
    <row r="26" spans="1:6" x14ac:dyDescent="0.2">
      <c r="A26" s="95" t="str">
        <f>IF(C3="wariant porównawczy","II","III")</f>
        <v>II</v>
      </c>
      <c r="B26" s="96" t="str">
        <f>IF(C3="wariant porównawczy","Dotacje","Inne koszty operacyjne")</f>
        <v>Dotacje</v>
      </c>
      <c r="C26" s="97">
        <f>IF($E$3="ZŁ",SUMIFS(konfiguracja!$L$5:$L$1000,konfiguracja!$J$5:$J$1000,E26),(SUMIFS(konfiguracja!$L$5:$L$1000,konfiguracja!$J$5:$J$1000,E26))/1000)</f>
        <v>0</v>
      </c>
      <c r="E26" s="55" t="str">
        <f>IF(C3="wariant porównawczy",A24&amp;A26,A23&amp;A26)</f>
        <v>DII</v>
      </c>
      <c r="F26" s="25"/>
    </row>
    <row r="27" spans="1:6" x14ac:dyDescent="0.2">
      <c r="A27" s="95" t="str">
        <f>IF(C3="wariant porównawczy","III","IV")</f>
        <v>III</v>
      </c>
      <c r="B27" s="100" t="str">
        <f>IF(C3="wariant porównawczy","Inne przychody operacyjne","Rozliczenie zespołu 4")</f>
        <v>Inne przychody operacyjne</v>
      </c>
      <c r="C27" s="97">
        <f>IF($E$3="ZŁ",SUMIFS(konfiguracja!$L$5:$L$1000,konfiguracja!$J$5:$J$1000,E27),(SUMIFS(konfiguracja!$L$5:$L$1000,konfiguracja!$J$5:$J$1000,E27))/1000)</f>
        <v>75900</v>
      </c>
      <c r="E27" s="55" t="str">
        <f>IF(C3="wariant porównawczy",A24&amp;A27,A23&amp;A27)</f>
        <v>DIII</v>
      </c>
      <c r="F27" s="25"/>
    </row>
    <row r="28" spans="1:6" x14ac:dyDescent="0.2">
      <c r="A28" s="95" t="str">
        <f>IF(C3="wariant porównawczy","E","I.")</f>
        <v>E</v>
      </c>
      <c r="B28" s="96" t="str">
        <f>IF(C3="wariant porównawczy","Pozostałe koszty operacyjne","Zysk (strata) z działalności operacyjnej (F+G-H)")</f>
        <v>Pozostałe koszty operacyjne</v>
      </c>
      <c r="C28" s="101">
        <f>IF($C$3="wariant porównawczy",SUM(C29:C31),C17+C18-C23)</f>
        <v>59678.400000000001</v>
      </c>
      <c r="E28" s="55" t="str">
        <f>IF(C3="wariant porównawczy","SUMA"&amp;" "&amp;A28,A28)</f>
        <v>SUMA E</v>
      </c>
      <c r="F28" s="25"/>
    </row>
    <row r="29" spans="1:6" x14ac:dyDescent="0.2">
      <c r="A29" s="95" t="str">
        <f>IF(C3="wariant porównawczy","I","J")</f>
        <v>I</v>
      </c>
      <c r="B29" s="96" t="str">
        <f>IF(C3="wariant porównawczy","Strata ze zbycia niefinansowych aktywów trwałych","Przychody finansowe")</f>
        <v>Strata ze zbycia niefinansowych aktywów trwałych</v>
      </c>
      <c r="C29" s="102">
        <f>IF(C3="wariant porównawczy",IF($E$3="ZŁ",SUMIFS(konfiguracja!$L$5:$L$1000,konfiguracja!$J$5:$J$1000,E29),(SUMIFS(konfiguracja!$L$5:$L$1000,konfiguracja!$J$5:$J$1000,E29))/1000),SUM(C30+C35+C37+C39+C40+C41))</f>
        <v>0</v>
      </c>
      <c r="E29" s="55" t="str">
        <f>IF(C3="wariant porównawczy",A28&amp;A29,"SUMA"&amp;" "&amp;A29)</f>
        <v>EI</v>
      </c>
      <c r="F29" s="25"/>
    </row>
    <row r="30" spans="1:6" x14ac:dyDescent="0.2">
      <c r="A30" s="95" t="str">
        <f>IF(C3="wariant porównawczy","II","I")</f>
        <v>II</v>
      </c>
      <c r="B30" s="96" t="str">
        <f>IF(C3="wariant porównawczy","Aktualizacja wartości aktywów niefinansowych","Dywidendy i udziały w zyskach, w tym:")</f>
        <v>Aktualizacja wartości aktywów niefinansowych</v>
      </c>
      <c r="C30" s="102">
        <f>IF($E$3="ZŁ",SUMIFS(konfiguracja!$L$5:$L$1000,konfiguracja!$J$5:$J$1000,E30),(SUMIFS(konfiguracja!$L$5:$L$1000,konfiguracja!$J$5:$J$1000,E30))/1000)</f>
        <v>0</v>
      </c>
      <c r="E30" s="55" t="str">
        <f>IF(C3="wariant porównawczy",A28&amp;A30,A29&amp;A30)</f>
        <v>EII</v>
      </c>
      <c r="F30" s="25"/>
    </row>
    <row r="31" spans="1:6" x14ac:dyDescent="0.2">
      <c r="A31" s="95" t="str">
        <f>IF(C3="wariant porównawczy","III","a)")</f>
        <v>III</v>
      </c>
      <c r="B31" s="96" t="str">
        <f>IF(C3="wariant porównawczy","Inne koszty operacyjne","od jednostek powiązanych, w tym:")</f>
        <v>Inne koszty operacyjne</v>
      </c>
      <c r="C31" s="102">
        <f>IF($E$3="ZŁ",SUMIFS(konfiguracja!$L$5:$L$1000,konfiguracja!$J$5:$J$1000,E31),(SUMIFS(konfiguracja!$L$5:$L$1000,konfiguracja!$J$5:$J$1000,E31))/1000)</f>
        <v>59678.400000000001</v>
      </c>
      <c r="E31" s="55" t="str">
        <f>IF(C3="wariant porównawczy",A28&amp;A31,A29&amp;A30&amp;A31)</f>
        <v>EIII</v>
      </c>
      <c r="F31" s="25"/>
    </row>
    <row r="32" spans="1:6" x14ac:dyDescent="0.2">
      <c r="A32" s="95" t="str">
        <f>IF(C3="wariant porównawczy","F","-")</f>
        <v>F</v>
      </c>
      <c r="B32" s="96" t="str">
        <f>IF(C3="wariant porównawczy","Zysk (strata) na działalności operacyjnej (C+D-E)","w których jednostka posiada zaangażowanie w kapitale")</f>
        <v>Zysk (strata) na działalności operacyjnej (C+D-E)</v>
      </c>
      <c r="C32" s="102">
        <f>IF(C3="wariant porównawczy",C23+C24-C28,IF($E$3="ZŁ",SUMIFS(konfiguracja!$L$5:$L$1000,konfiguracja!$J$5:$J$1000,E32),(SUMIFS(konfiguracja!$L$5:$L$1000,konfiguracja!$J$5:$J$1000,E32))/1000))</f>
        <v>357071.41333333333</v>
      </c>
      <c r="E32" s="55" t="str">
        <f>IF(C3="wariant porównawczy",A32,A29&amp;A30&amp;A31&amp;"1")</f>
        <v>F</v>
      </c>
      <c r="F32" s="25"/>
    </row>
    <row r="33" spans="1:6" x14ac:dyDescent="0.2">
      <c r="A33" s="95" t="str">
        <f>IF(C3="wariant porównawczy","G","b)")</f>
        <v>G</v>
      </c>
      <c r="B33" s="96" t="str">
        <f>IF(C3="wariant porównawczy","Przychody finansowe","od jednostek pozostałych")</f>
        <v>Przychody finansowe</v>
      </c>
      <c r="C33" s="102">
        <f>IF(C3="wariant porównawczy",SUM(C34+C36+C38+C40+C41+C42),IF($E$3="ZŁ",SUMIFS(konfiguracja!$L$5:$L$1000,konfiguracja!$J$5:$J$1000,E33),(SUMIFS(konfiguracja!$L$5:$L$1000,konfiguracja!$J$5:$J$1000,E33))/1000))</f>
        <v>0</v>
      </c>
      <c r="E33" s="55" t="str">
        <f>IF(C3="wariant porównawczy","SUMA"&amp;" "&amp;A33,A29&amp;A30&amp;A33)</f>
        <v>SUMA G</v>
      </c>
      <c r="F33" s="25"/>
    </row>
    <row r="34" spans="1:6" x14ac:dyDescent="0.2">
      <c r="A34" s="103" t="str">
        <f>IF(C3="wariant porównawczy","I","-")</f>
        <v>I</v>
      </c>
      <c r="B34" s="96" t="str">
        <f>IF(C3="wariant porównawczy","Dywidendy i udziały w zyskach, w tym:","w których jednostka ma zaangażowanie w kapitale")</f>
        <v>Dywidendy i udziały w zyskach, w tym:</v>
      </c>
      <c r="C34" s="102">
        <f>IF($E$3="ZŁ",SUMIFS(konfiguracja!$L$5:$L$1000,konfiguracja!$J$5:$J$1000,E34),(SUMIFS(konfiguracja!$L$5:$L$1000,konfiguracja!$J$5:$J$1000,E34))/1000)</f>
        <v>0</v>
      </c>
      <c r="E34" s="55" t="str">
        <f>IF(C3="wariant porównawczy",A33&amp;A34,A29&amp;A30&amp;A33&amp;"1")</f>
        <v>GI</v>
      </c>
      <c r="F34" s="25"/>
    </row>
    <row r="35" spans="1:6" x14ac:dyDescent="0.2">
      <c r="A35" s="103" t="str">
        <f>IF(C3="wariant porównawczy","-","II")</f>
        <v>-</v>
      </c>
      <c r="B35" s="96" t="str">
        <f>IF(C3="wariant porównawczy","od jednostek powiązanych","Odsetki, w tym:")</f>
        <v>od jednostek powiązanych</v>
      </c>
      <c r="C35" s="102">
        <f>IF($E$3="ZŁ",SUMIFS(konfiguracja!$L$5:$L$1000,konfiguracja!$J$5:$J$1000,E35),(SUMIFS(konfiguracja!$L$5:$L$1000,konfiguracja!$J$5:$J$1000,E35))/1000)</f>
        <v>0</v>
      </c>
      <c r="E35" s="55" t="str">
        <f>IF(C3="wariant porównawczy",A33&amp;A34&amp;"1",A29&amp;A35)</f>
        <v>GI1</v>
      </c>
      <c r="F35" s="25"/>
    </row>
    <row r="36" spans="1:6" x14ac:dyDescent="0.2">
      <c r="A36" s="103" t="str">
        <f>IF(C3="wariant porównawczy","II","-")</f>
        <v>II</v>
      </c>
      <c r="B36" s="96" t="str">
        <f>IF(C3="wariant porównawczy","Odsetki, w tym:","od jednostek powiązanych")</f>
        <v>Odsetki, w tym:</v>
      </c>
      <c r="C36" s="102">
        <f>IF($E$3="ZŁ",SUMIFS(konfiguracja!$L$5:$L$1000,konfiguracja!$J$5:$J$1000,E36),(SUMIFS(konfiguracja!$L$5:$L$1000,konfiguracja!$J$5:$J$1000,E36))/1000)</f>
        <v>0</v>
      </c>
      <c r="E36" s="55" t="str">
        <f>IF(C3="wariant porównawczy",A33&amp;A36,A29&amp;A35&amp;"1")</f>
        <v>GII</v>
      </c>
      <c r="F36" s="25"/>
    </row>
    <row r="37" spans="1:6" x14ac:dyDescent="0.2">
      <c r="A37" s="103" t="str">
        <f>IF(C3="wariant porównawczy","-","III")</f>
        <v>-</v>
      </c>
      <c r="B37" s="96" t="str">
        <f>IF(C3="wariant porównawczy","od jednostek powiązanych","Zysk z tytułu rozchodu aktywów finansowych, w tym:")</f>
        <v>od jednostek powiązanych</v>
      </c>
      <c r="C37" s="102">
        <f>IF($E$3="ZŁ",SUMIFS(konfiguracja!$L$5:$L$1000,konfiguracja!$J$5:$J$1000,E37),(SUMIFS(konfiguracja!$L$5:$L$1000,konfiguracja!$J$5:$J$1000,E37))/1000)</f>
        <v>0</v>
      </c>
      <c r="E37" s="55" t="str">
        <f>IF(C3="wariant porównawczy",A33&amp;A36&amp;"1",A29&amp;A37)</f>
        <v>GII1</v>
      </c>
      <c r="F37" s="25"/>
    </row>
    <row r="38" spans="1:6" x14ac:dyDescent="0.2">
      <c r="A38" s="103" t="str">
        <f>IF(C3="wariant porównawczy","III","-")</f>
        <v>III</v>
      </c>
      <c r="B38" s="96" t="str">
        <f>IF(C3="wariant porównawczy","Zysk ze zbycia inwestycji","w jednostkach powiązanych")</f>
        <v>Zysk ze zbycia inwestycji</v>
      </c>
      <c r="C38" s="102">
        <f>IF($E$3="ZŁ",SUMIFS(konfiguracja!$L$5:$L$1000,konfiguracja!$J$5:$J$1000,E38),(SUMIFS(konfiguracja!$L$5:$L$1000,konfiguracja!$J$5:$J$1000,E38))/1000)</f>
        <v>0</v>
      </c>
      <c r="E38" s="55" t="str">
        <f>IF(C3="wariant porównawczy",A33&amp;A38,A29&amp;A37&amp;"1")</f>
        <v>GIII</v>
      </c>
      <c r="F38" s="25"/>
    </row>
    <row r="39" spans="1:6" x14ac:dyDescent="0.2">
      <c r="A39" s="103" t="str">
        <f>IF(C3="wariant porównawczy","-","IV")</f>
        <v>-</v>
      </c>
      <c r="B39" s="96" t="str">
        <f>IF(C3="wariant porównawczy","w jednostkach powiązanych","Aktualizacja wartości aktywów finansowych")</f>
        <v>w jednostkach powiązanych</v>
      </c>
      <c r="C39" s="102">
        <f>IF($E$3="ZŁ",SUMIFS(konfiguracja!$L$5:$L$1000,konfiguracja!$J$5:$J$1000,E39),(SUMIFS(konfiguracja!$L$5:$L$1000,konfiguracja!$J$5:$J$1000,E39))/1000)</f>
        <v>0</v>
      </c>
      <c r="E39" s="55" t="str">
        <f>IF(C3="wariant porównawczy",A33&amp;A38&amp;"1",A29&amp;A39)</f>
        <v>GIII1</v>
      </c>
      <c r="F39" s="25"/>
    </row>
    <row r="40" spans="1:6" x14ac:dyDescent="0.2">
      <c r="A40" s="103" t="str">
        <f>IF(C3="wariant porównawczy","IV","V")</f>
        <v>IV</v>
      </c>
      <c r="B40" s="96" t="str">
        <f>IF(C3="wariant porównawczy","Aktualizacja wartości inwestycji","Inne")</f>
        <v>Aktualizacja wartości inwestycji</v>
      </c>
      <c r="C40" s="102">
        <f>IF($E$3="ZŁ",SUMIFS(konfiguracja!$L$5:$L$1000,konfiguracja!$J$5:$J$1000,E40),(SUMIFS(konfiguracja!$L$5:$L$1000,konfiguracja!$J$5:$J$1000,E40))/1000)</f>
        <v>0</v>
      </c>
      <c r="E40" s="55" t="str">
        <f>IF(C3="wariant porównawczy",A33&amp;A40,A29&amp;A40)</f>
        <v>GIV</v>
      </c>
      <c r="F40" s="25"/>
    </row>
    <row r="41" spans="1:6" x14ac:dyDescent="0.2">
      <c r="A41" s="103" t="str">
        <f>IF(C3="wariant porównawczy","V","Vi")</f>
        <v>V</v>
      </c>
      <c r="B41" s="96" t="str">
        <f>IF(C3="wariant porównawczy","Inne","Inne - Różnice kuroswe")</f>
        <v>Inne</v>
      </c>
      <c r="C41" s="102">
        <f>IF($E$3="ZŁ",SUMIFS(konfiguracja!$L$5:$L$1000,konfiguracja!$J$5:$J$1000,E41),(SUMIFS(konfiguracja!$L$5:$L$1000,konfiguracja!$J$5:$J$1000,E41))/1000)</f>
        <v>0</v>
      </c>
      <c r="E41" s="55" t="str">
        <f>IF(C3="wariant porównawczy",A33&amp;A41,A29&amp;A41)</f>
        <v>GV</v>
      </c>
      <c r="F41" s="25"/>
    </row>
    <row r="42" spans="1:6" x14ac:dyDescent="0.2">
      <c r="A42" s="103" t="str">
        <f>IF(C3="wariant porównawczy","Vi","K")</f>
        <v>Vi</v>
      </c>
      <c r="B42" s="96" t="str">
        <f>IF(C3="wariant porównawczy","Inne-Różnice kursowe","Koszty finansowe")</f>
        <v>Inne-Różnice kursowe</v>
      </c>
      <c r="C42" s="102">
        <f>IF(C3="wariant porównawczy",IF($E$3="ZŁ",SUMIFS(konfiguracja!$L$5:$L$1000,konfiguracja!$J$5:$J$1000,E42),(SUMIFS(konfiguracja!$L$5:$L$1000,konfiguracja!$J$5:$J$1000,E42))/1000),C43+C45+C47+C48+C49)</f>
        <v>0</v>
      </c>
      <c r="E42" s="55" t="str">
        <f>IF(C3="wariant porównawczy",A33&amp;A42,"SUMA"&amp;" "&amp;A42)</f>
        <v>GVi</v>
      </c>
      <c r="F42" s="25"/>
    </row>
    <row r="43" spans="1:6" x14ac:dyDescent="0.2">
      <c r="A43" s="95" t="str">
        <f>IF(C3="wariant porównawczy","H","I")</f>
        <v>H</v>
      </c>
      <c r="B43" s="96" t="str">
        <f>IF(C3="wariant porównawczy","Koszty finansowe","Odsetki, w tym:")</f>
        <v>Koszty finansowe</v>
      </c>
      <c r="C43" s="101">
        <f>IF(C3="wariant porównawczy",C44+C46+C48+C49+C50,IF($E$3="ZŁ",SUMIFS(konfiguracja!$L$5:$L$1000,konfiguracja!$J$5:$J$1000,E43),(SUMIFS(konfiguracja!$L$5:$L$1000,konfiguracja!$J$5:$J$1000,E43))/1000))</f>
        <v>0</v>
      </c>
      <c r="E43" s="55" t="str">
        <f>IF(C3="wariant porównawczy","SUMA"&amp;" " &amp;A43,A42&amp;A43)</f>
        <v>SUMA H</v>
      </c>
      <c r="F43" s="25"/>
    </row>
    <row r="44" spans="1:6" x14ac:dyDescent="0.2">
      <c r="A44" s="103" t="str">
        <f>IF(C3="wariant porównawczy","I","-")</f>
        <v>I</v>
      </c>
      <c r="B44" s="96" t="str">
        <f>IF(C3="wariant porównawczy","Odsetki, w tym:","dla jednostek powiązanych")</f>
        <v>Odsetki, w tym:</v>
      </c>
      <c r="C44" s="101">
        <f>IF($E$3="ZŁ",SUMIFS(konfiguracja!$L$5:$L$1000,konfiguracja!$J$5:$J$1000,E44),(SUMIFS(konfiguracja!$L$5:$L$1000,konfiguracja!$J$5:$J$1000,E44))/1000)</f>
        <v>0</v>
      </c>
      <c r="E44" s="55" t="str">
        <f>IF(C3="wariant porównawczy",A43&amp;A44,A42&amp;A43&amp;"1")</f>
        <v>HI</v>
      </c>
      <c r="F44" s="25"/>
    </row>
    <row r="45" spans="1:6" x14ac:dyDescent="0.2">
      <c r="A45" s="103" t="str">
        <f>IF(C3="wariant porównawczy","-","II")</f>
        <v>-</v>
      </c>
      <c r="B45" s="96" t="str">
        <f>IF(C3="wariant porównawczy","dla jednostek powiązanych","Strata z tytułu rozchodu aktywów finansowych, w tym:")</f>
        <v>dla jednostek powiązanych</v>
      </c>
      <c r="C45" s="101">
        <f>IF($E$3="ZŁ",SUMIFS(konfiguracja!$L$5:$L$1000,konfiguracja!$J$5:$J$1000,E45),(SUMIFS(konfiguracja!$L$5:$L$1000,konfiguracja!$J$5:$J$1000,E45))/1000)</f>
        <v>0</v>
      </c>
      <c r="E45" s="55" t="str">
        <f>IF(C3="wariant porównawczy",A43&amp;A44&amp;"1",A42&amp;A45)</f>
        <v>HI1</v>
      </c>
      <c r="F45" s="25"/>
    </row>
    <row r="46" spans="1:6" x14ac:dyDescent="0.2">
      <c r="A46" s="103" t="str">
        <f>IF(C3="wariant porównawczy","II","-")</f>
        <v>II</v>
      </c>
      <c r="B46" s="96" t="str">
        <f>IF(C3="wariant porównawczy","Strata ze zbycia inwestycji, w tym:","w jednostkach powiązanych")</f>
        <v>Strata ze zbycia inwestycji, w tym:</v>
      </c>
      <c r="C46" s="101">
        <f>IF($E$3="ZŁ",SUMIFS(konfiguracja!$L$5:$L$1000,konfiguracja!$J$5:$J$1000,E46),(SUMIFS(konfiguracja!$L$5:$L$1000,konfiguracja!$J$5:$J$1000,E46))/1000)</f>
        <v>0</v>
      </c>
      <c r="E46" s="55" t="str">
        <f>IF(C3="wariant porównawczy",A43&amp;A46,A42&amp;A45&amp;"1")</f>
        <v>HII</v>
      </c>
      <c r="F46" s="25"/>
    </row>
    <row r="47" spans="1:6" x14ac:dyDescent="0.2">
      <c r="A47" s="103" t="str">
        <f>IF(C3="wariant porównawczy","-","III")</f>
        <v>-</v>
      </c>
      <c r="B47" s="96" t="str">
        <f>IF(C3="wariant porównawczy","w jednostkach powiązanych","Aktualizacja wartości aktywów finansowych")</f>
        <v>w jednostkach powiązanych</v>
      </c>
      <c r="C47" s="101">
        <f>IF($E$3="ZŁ",SUMIFS(konfiguracja!$L$5:$L$1000,konfiguracja!$J$5:$J$1000,E47),(SUMIFS(konfiguracja!$L$5:$L$1000,konfiguracja!$J$5:$J$1000,E47))/1000)</f>
        <v>0</v>
      </c>
      <c r="E47" s="55" t="str">
        <f>IF(C3="wariant porównawczy",A43&amp;A46&amp;"1",A42&amp;A47)</f>
        <v>HII1</v>
      </c>
      <c r="F47" s="25"/>
    </row>
    <row r="48" spans="1:6" x14ac:dyDescent="0.2">
      <c r="A48" s="103" t="str">
        <f>IF(C3="wariant porównawczy","III","IV")</f>
        <v>III</v>
      </c>
      <c r="B48" s="96" t="str">
        <f>IF(C3="wariant porównawczy","Aktualizacja wartości inwestycji","Inne")</f>
        <v>Aktualizacja wartości inwestycji</v>
      </c>
      <c r="C48" s="101">
        <f>IF($E$3="ZŁ",SUMIFS(konfiguracja!$L$5:$L$1000,konfiguracja!$J$5:$J$1000,E48),(SUMIFS(konfiguracja!$L$5:$L$1000,konfiguracja!$J$5:$J$1000,E48))/1000)</f>
        <v>0</v>
      </c>
      <c r="E48" s="55" t="str">
        <f>IF(C3="wariant porównawczy",A43&amp;A48,A42&amp;A48)</f>
        <v>HIII</v>
      </c>
      <c r="F48" s="25"/>
    </row>
    <row r="49" spans="1:6" x14ac:dyDescent="0.2">
      <c r="A49" s="103" t="str">
        <f>IF(C3="wariant porównawczy","IV","IVi")</f>
        <v>IV</v>
      </c>
      <c r="B49" s="96" t="str">
        <f>IF(C3="wariant porównawczy","Inne","Inne-Różnice kursowe")</f>
        <v>Inne</v>
      </c>
      <c r="C49" s="101">
        <f>IF($E$3="ZŁ",SUMIFS(konfiguracja!$L$5:$L$1000,konfiguracja!$J$5:$J$1000,E49),(SUMIFS(konfiguracja!$L$5:$L$1000,konfiguracja!$J$5:$J$1000,E49))/1000)</f>
        <v>0</v>
      </c>
      <c r="E49" s="55" t="str">
        <f>IF(C3="wariant porównawczy",A43&amp;A49,A42&amp;A49)</f>
        <v>HIV</v>
      </c>
      <c r="F49" s="25"/>
    </row>
    <row r="50" spans="1:6" x14ac:dyDescent="0.2">
      <c r="A50" s="95" t="str">
        <f>IF(C3="wariant porównawczy","IVi","L")</f>
        <v>IVi</v>
      </c>
      <c r="B50" s="96" t="str">
        <f>IF(C3="wariant porównawczy","Inne-Różnice kursowe","Zysk (strata) brutto (I+J-K)")</f>
        <v>Inne-Różnice kursowe</v>
      </c>
      <c r="C50" s="101">
        <f>IF(C3="wariant porównawczy",IF($E$3="ZŁ",SUMIFS(konfiguracja!$L$5:$L$1000,konfiguracja!$J$5:$J$1000,E50),(SUMIFS(konfiguracja!$L$5:$L$1000,konfiguracja!$J$5:$J$1000,E50))/1000),C28+C29-C42)</f>
        <v>0</v>
      </c>
      <c r="E50" s="55" t="str">
        <f>IF(C3="wariant porównawczy",A43&amp;A50,A43&amp;A50)</f>
        <v>HIVi</v>
      </c>
      <c r="F50" s="25"/>
    </row>
    <row r="51" spans="1:6" x14ac:dyDescent="0.2">
      <c r="A51" s="104" t="str">
        <f>IF(C3="wariant porównawczy","I.","M")</f>
        <v>I.</v>
      </c>
      <c r="B51" s="105" t="str">
        <f>IF(C3="wariant porównawczy","Zysk (strata) brutto (F+G-H)","Podatek dochodowy")</f>
        <v>Zysk (strata) brutto (F+G-H)</v>
      </c>
      <c r="C51" s="102">
        <f>IF(C3="wariant porównawczy",C32+C33-C43,IF($E$3="ZŁ",SUMIFS(konfiguracja!$L$5:$L$1000,konfiguracja!$J$5:$J$1000,E51),(SUMIFS(konfiguracja!$L$5:$L$1000,konfiguracja!$J$5:$J$1000,E51))/1000))</f>
        <v>357071.41333333333</v>
      </c>
      <c r="E51" s="55" t="str">
        <f>IF(C3="wariant porównawczy",A51,A51)</f>
        <v>I.</v>
      </c>
      <c r="F51" s="25"/>
    </row>
    <row r="52" spans="1:6" x14ac:dyDescent="0.2">
      <c r="A52" s="106" t="str">
        <f>IF(C3="wariant porównawczy","J","N")</f>
        <v>J</v>
      </c>
      <c r="B52" s="107" t="str">
        <f>IF(C3="wariant porównawczy","Podatek dochodowy","Pozostałe obowiązkowe zmniejszenia zysku (zwiększenia straty)")</f>
        <v>Podatek dochodowy</v>
      </c>
      <c r="C52" s="102">
        <f>IF($E$3="ZŁ",SUMIFS(konfiguracja!$L$5:$L$1000,konfiguracja!$J$5:$J$1000,E52),(SUMIFS(konfiguracja!$L$5:$L$1000,konfiguracja!$J$5:$J$1000,E52))/1000)</f>
        <v>0</v>
      </c>
      <c r="E52" s="62" t="str">
        <f>IF(C3="wariant porównawczy",A52,A52)</f>
        <v>J</v>
      </c>
      <c r="F52" s="25"/>
    </row>
    <row r="53" spans="1:6" x14ac:dyDescent="0.2">
      <c r="A53" s="108" t="str">
        <f>IF(C3="wariant porównawczy","K","O")</f>
        <v>K</v>
      </c>
      <c r="B53" s="107" t="str">
        <f>IF(C3="wariant porównawczy","Pozostałe obowiązkowe zmniejszenia zysku (zwiększenia straty)","Zysk (strata) netto (L-M-N)")</f>
        <v>Pozostałe obowiązkowe zmniejszenia zysku (zwiększenia straty)</v>
      </c>
      <c r="C53" s="109">
        <f>IF(C3="wariant porównawczy",IF($E$3="ZŁ",SUMIFS(konfiguracja!$L$5:$L$1000,konfiguracja!$J$5:$J$1000,E53),(SUMIFS(konfiguracja!$L$5:$L$1000,konfiguracja!$J$5:$J$1000,E53))/1000),C50-C51-C52)</f>
        <v>0</v>
      </c>
      <c r="E53" s="110" t="str">
        <f>IF(C3="wariant porównawczy",A53,A53)</f>
        <v>K</v>
      </c>
      <c r="F53" s="25"/>
    </row>
    <row r="54" spans="1:6" x14ac:dyDescent="0.2">
      <c r="A54" s="111" t="str">
        <f>IF(C3="wariant porównawczy","L","")</f>
        <v>L</v>
      </c>
      <c r="B54" s="25" t="str">
        <f>IF(C3="wariant porównawczy","Zysk (strata) netto (I-J-K)","")</f>
        <v>Zysk (strata) netto (I-J-K)</v>
      </c>
      <c r="C54" s="44">
        <f>IF(C3="wariant porównawczy",C51-C52-C53,"")</f>
        <v>357071.41333333333</v>
      </c>
      <c r="E54" s="110" t="str">
        <f>IF(C4="wariant porównawczy",A54,A54)</f>
        <v>L</v>
      </c>
      <c r="F54" s="25"/>
    </row>
    <row r="55" spans="1:6" x14ac:dyDescent="0.2">
      <c r="A55" s="112"/>
      <c r="B55" s="113"/>
      <c r="C55" s="114"/>
      <c r="E55" s="37"/>
      <c r="F55" s="25"/>
    </row>
    <row r="56" spans="1:6" x14ac:dyDescent="0.2">
      <c r="A56" s="112"/>
      <c r="B56" s="112"/>
      <c r="C56" s="114"/>
      <c r="E56" s="37"/>
      <c r="F56" s="25"/>
    </row>
    <row r="59" spans="1:6" x14ac:dyDescent="0.2">
      <c r="D59" s="44"/>
    </row>
  </sheetData>
  <conditionalFormatting sqref="A55:D57 F57 E6:E56 A6:C54">
    <cfRule type="expression" dxfId="16" priority="1">
      <formula>$A6&lt;&gt;""</formula>
    </cfRule>
    <cfRule type="expression" dxfId="15" priority="2">
      <formula>$A6="O"</formula>
    </cfRule>
    <cfRule type="expression" dxfId="14" priority="3">
      <formula>$A6="N"</formula>
    </cfRule>
    <cfRule type="expression" dxfId="13" priority="4">
      <formula>$A6="M"</formula>
    </cfRule>
    <cfRule type="expression" dxfId="12" priority="5">
      <formula>$A6="L"</formula>
    </cfRule>
    <cfRule type="expression" dxfId="11" priority="6">
      <formula>$A6="K"</formula>
    </cfRule>
    <cfRule type="expression" dxfId="10" priority="7">
      <formula>$A6="J"</formula>
    </cfRule>
    <cfRule type="expression" dxfId="9" priority="8">
      <formula>$A6="I."</formula>
    </cfRule>
    <cfRule type="expression" dxfId="8" priority="9">
      <formula>$A6="H"</formula>
    </cfRule>
    <cfRule type="expression" dxfId="7" priority="10">
      <formula>$A6="G"</formula>
    </cfRule>
    <cfRule type="expression" dxfId="6" priority="11">
      <formula>$A6="F"</formula>
    </cfRule>
    <cfRule type="expression" dxfId="5" priority="12">
      <formula>$A6="E"</formula>
    </cfRule>
    <cfRule type="expression" dxfId="4" priority="13">
      <formula>$A6="D"</formula>
    </cfRule>
    <cfRule type="expression" dxfId="3" priority="14">
      <formula>$A6="-"</formula>
    </cfRule>
    <cfRule type="expression" dxfId="2" priority="15">
      <formula>$A6="C"</formula>
    </cfRule>
    <cfRule type="expression" dxfId="1" priority="16">
      <formula>$A6="B"</formula>
    </cfRule>
    <cfRule type="expression" dxfId="0" priority="17">
      <formula>$A6="A"</formula>
    </cfRule>
  </conditionalFormatting>
  <dataValidations count="2">
    <dataValidation type="list" allowBlank="1" showInputMessage="1" showErrorMessage="1" sqref="C3">
      <formula1>wariant</formula1>
    </dataValidation>
    <dataValidation type="list" allowBlank="1" showInputMessage="1" showErrorMessage="1" sqref="E3">
      <formula1>Rzad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8</vt:i4>
      </vt:variant>
    </vt:vector>
  </HeadingPairs>
  <TitlesOfParts>
    <vt:vector size="19" baseType="lpstr">
      <vt:lpstr>start</vt:lpstr>
      <vt:lpstr>dekrety</vt:lpstr>
      <vt:lpstr>TA</vt:lpstr>
      <vt:lpstr>LP</vt:lpstr>
      <vt:lpstr>RMK</vt:lpstr>
      <vt:lpstr>zapisy</vt:lpstr>
      <vt:lpstr>ZOiS</vt:lpstr>
      <vt:lpstr>bilans</vt:lpstr>
      <vt:lpstr>RZiS</vt:lpstr>
      <vt:lpstr>plan kont</vt:lpstr>
      <vt:lpstr>konfiguracja</vt:lpstr>
      <vt:lpstr>Atrybut</vt:lpstr>
      <vt:lpstr>atrybutA</vt:lpstr>
      <vt:lpstr>AtrybutP</vt:lpstr>
      <vt:lpstr>lista</vt:lpstr>
      <vt:lpstr>miesiac</vt:lpstr>
      <vt:lpstr>Rzad</vt:lpstr>
      <vt:lpstr>Saldo</vt:lpstr>
      <vt:lpstr>wariant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2022-03-18T13:12:48Z</dcterms:modified>
</cp:coreProperties>
</file>